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Aufgabe 1" sheetId="1" r:id="rId1"/>
    <sheet name="Gutschein 1" sheetId="2" r:id="rId2"/>
  </sheets>
  <definedNames/>
  <calcPr fullCalcOnLoad="1"/>
</workbook>
</file>

<file path=xl/sharedStrings.xml><?xml version="1.0" encoding="utf-8"?>
<sst xmlns="http://schemas.openxmlformats.org/spreadsheetml/2006/main" count="42" uniqueCount="41">
  <si>
    <t>Bereich</t>
  </si>
  <si>
    <t>Startzahl</t>
  </si>
  <si>
    <t>vom datum abhängig</t>
  </si>
  <si>
    <t>a der parabel</t>
  </si>
  <si>
    <t>Zählt die anzahl der xi</t>
  </si>
  <si>
    <t>xi</t>
  </si>
  <si>
    <t>Vorname:</t>
  </si>
  <si>
    <t>Nachname:</t>
  </si>
  <si>
    <t>verändert die startzahl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</si>
  <si>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</si>
  <si>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</si>
  <si>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</si>
  <si>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</si>
  <si>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</si>
  <si>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</si>
  <si>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</si>
  <si>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</si>
  <si>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</si>
  <si>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</si>
  <si>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serie 1</t>
  </si>
  <si>
    <t>serie 2</t>
  </si>
  <si>
    <t>serie 3</t>
  </si>
  <si>
    <t xml:space="preserve">Gymnasium Walldorf </t>
  </si>
  <si>
    <t>© Otto Fell</t>
  </si>
  <si>
    <t>Zufallszahl:</t>
  </si>
  <si>
    <t>Übungen zu den Strahlensätzen</t>
  </si>
  <si>
    <t>Die Werte für die roten Felder müssen zuerst berechnet werden. (Gerundet auf die 2. Dezimale)</t>
  </si>
  <si>
    <t>Ist das Ergebnis richtig, wechseln die Felder die Farbe von rot auf grün.</t>
  </si>
  <si>
    <t>Die Werte in den gelben Feldern werden dir vorgegeben.</t>
  </si>
  <si>
    <t xml:space="preserve">Für alle folgenden Bilder gilt, dass g || h und h || k ist. </t>
  </si>
  <si>
    <t>Ansonsten sind diese Bilder aber nur Skizzen und deshalb nicht maßstabsgerecht.</t>
  </si>
  <si>
    <t>Ein Blatt DIN A3 hat die Maße 42cm x 29,7 cm.</t>
  </si>
  <si>
    <t xml:space="preserve">Peile über dieses Blatt einen entfernten Punkt an </t>
  </si>
  <si>
    <t>Messe die Strecke P und berechne mit diesen Größen</t>
  </si>
  <si>
    <t>den Abstand zu dem entfernten Punkt.</t>
  </si>
  <si>
    <t>Aufgabe 1</t>
  </si>
  <si>
    <t>Fülle die blauen Felder aus.</t>
  </si>
  <si>
    <t>Durch das Weiterrechnen von gerundeten Werten können Fehler entstehen.</t>
  </si>
  <si>
    <t>Verwende deshalb die maximale Taschenrechnergenauigkeit und runde danach.</t>
  </si>
  <si>
    <t>Brunhilde</t>
  </si>
  <si>
    <t>Gerber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</si>
</sst>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.0000"/>
    <numFmt numFmtId="166" formatCode="0.0"/>
    <numFmt numFmtId="167" formatCode="0.000"/>
    <numFmt numFmtId="168" formatCode="d/m/yy\ h:mm;@"/>
    <numFmt numFmtId="169" formatCode="d/m/yyyy;@"/>
    <numFmt numFmtId="170" formatCode="[$-407]d/\ mmmm\ yyyy;@"/>
    <numFmt numFmtId="171" formatCode="dd/mm/yy;@"/>
  </numFmts>
  <fonts count="36">
    <font>
      <sz val="10"/>
      <name val="Arial"/>
      <family val="0"/>
    </font>
    <font>
      <sz val="8"/>
      <name val="Arial"/>
      <family val="0"/>
    </font>
    <font>
      <sz val="12"/>
      <color indexed="17"/>
      <name val="Arial"/>
      <family val="0"/>
    </font>
    <font>
      <sz val="12"/>
      <name val="Arial"/>
      <family val="0"/>
    </font>
    <font>
      <sz val="12"/>
      <color indexed="21"/>
      <name val="Arial"/>
      <family val="0"/>
    </font>
    <font>
      <sz val="12"/>
      <color indexed="6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9"/>
      <name val="Arial"/>
      <family val="0"/>
    </font>
    <font>
      <sz val="16"/>
      <name val="Arial"/>
      <family val="2"/>
    </font>
    <font>
      <sz val="10"/>
      <color indexed="48"/>
      <name val="Arial"/>
      <family val="0"/>
    </font>
    <font>
      <sz val="10"/>
      <color indexed="10"/>
      <name val="Arial"/>
      <family val="0"/>
    </font>
    <font>
      <sz val="14"/>
      <name val="Arial"/>
      <family val="0"/>
    </font>
    <font>
      <b/>
      <sz val="12"/>
      <name val="Arial"/>
      <family val="2"/>
    </font>
    <font>
      <sz val="20"/>
      <color indexed="52"/>
      <name val="Arial"/>
      <family val="0"/>
    </font>
    <font>
      <sz val="12"/>
      <color indexed="10"/>
      <name val="Arial"/>
      <family val="0"/>
    </font>
    <font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0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9" applyNumberFormat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2" fillId="24" borderId="0" xfId="0" applyFont="1" applyFill="1" applyAlignment="1">
      <alignment horizontal="right"/>
    </xf>
    <xf numFmtId="0" fontId="2" fillId="24" borderId="0" xfId="0" applyFont="1" applyFill="1" applyAlignment="1">
      <alignment horizontal="center" shrinkToFit="1"/>
    </xf>
    <xf numFmtId="0" fontId="4" fillId="24" borderId="0" xfId="0" applyFont="1" applyFill="1" applyAlignment="1">
      <alignment horizontal="right"/>
    </xf>
    <xf numFmtId="0" fontId="4" fillId="24" borderId="0" xfId="0" applyFont="1" applyFill="1" applyAlignment="1">
      <alignment horizontal="left"/>
    </xf>
    <xf numFmtId="0" fontId="5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Alignment="1">
      <alignment horizontal="center"/>
    </xf>
    <xf numFmtId="0" fontId="9" fillId="24" borderId="0" xfId="0" applyFont="1" applyFill="1" applyAlignment="1">
      <alignment/>
    </xf>
    <xf numFmtId="0" fontId="0" fillId="24" borderId="0" xfId="0" applyFont="1" applyFill="1" applyAlignment="1">
      <alignment horizontal="center"/>
    </xf>
    <xf numFmtId="0" fontId="10" fillId="24" borderId="0" xfId="0" applyFont="1" applyFill="1" applyAlignment="1" applyProtection="1">
      <alignment horizontal="center"/>
      <protection locked="0"/>
    </xf>
    <xf numFmtId="0" fontId="11" fillId="24" borderId="0" xfId="0" applyFont="1" applyFill="1" applyAlignment="1">
      <alignment/>
    </xf>
    <xf numFmtId="0" fontId="7" fillId="24" borderId="0" xfId="48" applyFont="1" applyFill="1" applyAlignment="1" applyProtection="1">
      <alignment/>
      <protection/>
    </xf>
    <xf numFmtId="0" fontId="14" fillId="24" borderId="0" xfId="0" applyFont="1" applyFill="1" applyAlignment="1">
      <alignment horizontal="center"/>
    </xf>
    <xf numFmtId="168" fontId="3" fillId="24" borderId="0" xfId="0" applyNumberFormat="1" applyFont="1" applyFill="1" applyAlignment="1">
      <alignment shrinkToFit="1"/>
    </xf>
    <xf numFmtId="0" fontId="3" fillId="24" borderId="0" xfId="0" applyFont="1" applyFill="1" applyAlignment="1">
      <alignment horizontal="center"/>
    </xf>
    <xf numFmtId="0" fontId="12" fillId="24" borderId="0" xfId="0" applyFont="1" applyFill="1" applyAlignment="1">
      <alignment/>
    </xf>
    <xf numFmtId="0" fontId="15" fillId="24" borderId="0" xfId="0" applyFont="1" applyFill="1" applyAlignment="1">
      <alignment horizontal="center" shrinkToFit="1"/>
    </xf>
    <xf numFmtId="0" fontId="0" fillId="24" borderId="0" xfId="0" applyFont="1" applyFill="1" applyAlignment="1">
      <alignment/>
    </xf>
    <xf numFmtId="0" fontId="17" fillId="24" borderId="0" xfId="0" applyFont="1" applyFill="1" applyAlignment="1">
      <alignment/>
    </xf>
    <xf numFmtId="0" fontId="0" fillId="24" borderId="0" xfId="0" applyFill="1" applyAlignment="1" applyProtection="1">
      <alignment/>
      <protection locked="0"/>
    </xf>
    <xf numFmtId="0" fontId="13" fillId="25" borderId="10" xfId="0" applyFont="1" applyFill="1" applyBorder="1" applyAlignment="1" applyProtection="1">
      <alignment horizontal="center" vertical="center" shrinkToFit="1"/>
      <protection locked="0"/>
    </xf>
    <xf numFmtId="0" fontId="13" fillId="25" borderId="10" xfId="0" applyFont="1" applyFill="1" applyBorder="1" applyAlignment="1" applyProtection="1">
      <alignment horizontal="center" shrinkToFit="1"/>
      <protection locked="0"/>
    </xf>
    <xf numFmtId="1" fontId="13" fillId="25" borderId="10" xfId="0" applyNumberFormat="1" applyFont="1" applyFill="1" applyBorder="1" applyAlignment="1" applyProtection="1">
      <alignment horizontal="center" shrinkToFit="1"/>
      <protection locked="0"/>
    </xf>
    <xf numFmtId="0" fontId="8" fillId="0" borderId="0" xfId="0" applyFont="1" applyAlignment="1">
      <alignment/>
    </xf>
    <xf numFmtId="0" fontId="3" fillId="24" borderId="0" xfId="0" applyFont="1" applyFill="1" applyAlignment="1">
      <alignment horizontal="right"/>
    </xf>
    <xf numFmtId="0" fontId="11" fillId="24" borderId="0" xfId="0" applyFont="1" applyFill="1" applyAlignment="1">
      <alignment horizontal="center"/>
    </xf>
    <xf numFmtId="0" fontId="3" fillId="24" borderId="0" xfId="0" applyFont="1" applyFill="1" applyAlignment="1">
      <alignment/>
    </xf>
    <xf numFmtId="0" fontId="35" fillId="0" borderId="0" xfId="0" applyFont="1" applyAlignment="1">
      <alignment/>
    </xf>
    <xf numFmtId="2" fontId="0" fillId="24" borderId="0" xfId="0" applyNumberFormat="1" applyFill="1" applyAlignment="1">
      <alignment shrinkToFit="1"/>
    </xf>
    <xf numFmtId="0" fontId="3" fillId="25" borderId="0" xfId="0" applyFont="1" applyFill="1" applyAlignment="1">
      <alignment/>
    </xf>
    <xf numFmtId="0" fontId="8" fillId="25" borderId="0" xfId="0" applyFont="1" applyFill="1" applyAlignment="1">
      <alignment/>
    </xf>
    <xf numFmtId="0" fontId="0" fillId="25" borderId="0" xfId="0" applyFill="1" applyAlignment="1">
      <alignment/>
    </xf>
    <xf numFmtId="0" fontId="3" fillId="17" borderId="0" xfId="0" applyFont="1" applyFill="1" applyAlignment="1">
      <alignment/>
    </xf>
    <xf numFmtId="0" fontId="8" fillId="17" borderId="0" xfId="0" applyFont="1" applyFill="1" applyAlignment="1">
      <alignment/>
    </xf>
    <xf numFmtId="0" fontId="0" fillId="17" borderId="0" xfId="0" applyFill="1" applyAlignment="1">
      <alignment/>
    </xf>
    <xf numFmtId="0" fontId="3" fillId="10" borderId="0" xfId="0" applyFont="1" applyFill="1" applyAlignment="1">
      <alignment/>
    </xf>
    <xf numFmtId="0" fontId="8" fillId="10" borderId="0" xfId="0" applyFont="1" applyFill="1" applyAlignment="1">
      <alignment/>
    </xf>
    <xf numFmtId="0" fontId="0" fillId="10" borderId="0" xfId="0" applyFill="1" applyAlignment="1">
      <alignment/>
    </xf>
    <xf numFmtId="0" fontId="3" fillId="26" borderId="0" xfId="0" applyFont="1" applyFill="1" applyAlignment="1">
      <alignment/>
    </xf>
    <xf numFmtId="0" fontId="0" fillId="26" borderId="0" xfId="0" applyFill="1" applyAlignment="1">
      <alignment/>
    </xf>
    <xf numFmtId="0" fontId="8" fillId="26" borderId="0" xfId="0" applyFont="1" applyFill="1" applyAlignment="1">
      <alignment/>
    </xf>
    <xf numFmtId="0" fontId="0" fillId="26" borderId="0" xfId="0" applyFill="1" applyAlignment="1">
      <alignment horizontal="center"/>
    </xf>
    <xf numFmtId="0" fontId="0" fillId="0" borderId="0" xfId="0" applyAlignment="1" applyProtection="1">
      <alignment shrinkToFit="1"/>
      <protection locked="0"/>
    </xf>
    <xf numFmtId="0" fontId="11" fillId="24" borderId="0" xfId="0" applyFont="1" applyFill="1" applyAlignment="1">
      <alignment horizontal="center" shrinkToFit="1"/>
    </xf>
    <xf numFmtId="2" fontId="0" fillId="24" borderId="0" xfId="0" applyNumberFormat="1" applyFill="1" applyAlignment="1">
      <alignment/>
    </xf>
    <xf numFmtId="0" fontId="0" fillId="26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 horizontal="center" shrinkToFit="1"/>
      <protection locked="0"/>
    </xf>
    <xf numFmtId="2" fontId="11" fillId="24" borderId="0" xfId="0" applyNumberFormat="1" applyFont="1" applyFill="1" applyAlignment="1">
      <alignment horizontal="center" shrinkToFit="1"/>
    </xf>
    <xf numFmtId="14" fontId="8" fillId="0" borderId="0" xfId="0" applyNumberFormat="1" applyFont="1" applyAlignment="1">
      <alignment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165" fontId="8" fillId="0" borderId="0" xfId="0" applyNumberFormat="1" applyFont="1" applyAlignment="1">
      <alignment horizontal="center"/>
    </xf>
    <xf numFmtId="165" fontId="8" fillId="0" borderId="0" xfId="0" applyNumberFormat="1" applyFont="1" applyAlignment="1">
      <alignment/>
    </xf>
    <xf numFmtId="0" fontId="7" fillId="0" borderId="0" xfId="48" applyAlignment="1" applyProtection="1">
      <alignment horizontal="center"/>
      <protection locked="0"/>
    </xf>
    <xf numFmtId="0" fontId="14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16" fillId="0" borderId="0" xfId="0" applyFont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5">
    <dxf>
      <font>
        <strike/>
        <color indexed="9"/>
      </font>
    </dxf>
    <dxf>
      <font>
        <strike val="0"/>
        <color indexed="10"/>
      </font>
    </dxf>
    <dxf>
      <font>
        <strike val="0"/>
        <color indexed="9"/>
      </font>
    </dxf>
    <dxf>
      <font>
        <strike val="0"/>
        <color indexed="58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strike val="0"/>
        <color indexed="9"/>
      </font>
    </dxf>
    <dxf>
      <font>
        <strike val="0"/>
        <color indexed="58"/>
      </font>
    </dxf>
    <dxf>
      <font>
        <strike/>
        <color indexed="9"/>
      </font>
    </dxf>
    <dxf>
      <font>
        <strike val="0"/>
        <color indexed="10"/>
      </font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strike/>
        <color indexed="9"/>
      </font>
    </dxf>
    <dxf>
      <font>
        <strike val="0"/>
        <color indexed="10"/>
      </font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strike val="0"/>
        <color rgb="FF3366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</xdr:colOff>
      <xdr:row>35</xdr:row>
      <xdr:rowOff>9525</xdr:rowOff>
    </xdr:from>
    <xdr:to>
      <xdr:col>14</xdr:col>
      <xdr:colOff>38100</xdr:colOff>
      <xdr:row>36</xdr:row>
      <xdr:rowOff>104775</xdr:rowOff>
    </xdr:to>
    <xdr:sp>
      <xdr:nvSpPr>
        <xdr:cNvPr id="1" name="TextBox 9"/>
        <xdr:cNvSpPr txBox="1">
          <a:spLocks noChangeArrowheads="1"/>
        </xdr:cNvSpPr>
      </xdr:nvSpPr>
      <xdr:spPr>
        <a:xfrm>
          <a:off x="6048375" y="6381750"/>
          <a:ext cx="276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8</xdr:col>
      <xdr:colOff>28575</xdr:colOff>
      <xdr:row>21</xdr:row>
      <xdr:rowOff>0</xdr:rowOff>
    </xdr:from>
    <xdr:to>
      <xdr:col>8</xdr:col>
      <xdr:colOff>228600</xdr:colOff>
      <xdr:row>22</xdr:row>
      <xdr:rowOff>57150</xdr:rowOff>
    </xdr:to>
    <xdr:sp>
      <xdr:nvSpPr>
        <xdr:cNvPr id="2" name="TextBox 10"/>
        <xdr:cNvSpPr txBox="1">
          <a:spLocks noChangeArrowheads="1"/>
        </xdr:cNvSpPr>
      </xdr:nvSpPr>
      <xdr:spPr>
        <a:xfrm>
          <a:off x="4267200" y="410527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4</xdr:col>
      <xdr:colOff>257175</xdr:colOff>
      <xdr:row>21</xdr:row>
      <xdr:rowOff>123825</xdr:rowOff>
    </xdr:from>
    <xdr:to>
      <xdr:col>5</xdr:col>
      <xdr:colOff>142875</xdr:colOff>
      <xdr:row>23</xdr:row>
      <xdr:rowOff>47625</xdr:rowOff>
    </xdr:to>
    <xdr:sp>
      <xdr:nvSpPr>
        <xdr:cNvPr id="3" name="TextBox 11"/>
        <xdr:cNvSpPr txBox="1">
          <a:spLocks noChangeArrowheads="1"/>
        </xdr:cNvSpPr>
      </xdr:nvSpPr>
      <xdr:spPr>
        <a:xfrm>
          <a:off x="3152775" y="4229100"/>
          <a:ext cx="2095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1</xdr:col>
      <xdr:colOff>180975</xdr:colOff>
      <xdr:row>36</xdr:row>
      <xdr:rowOff>38100</xdr:rowOff>
    </xdr:from>
    <xdr:to>
      <xdr:col>10</xdr:col>
      <xdr:colOff>200025</xdr:colOff>
      <xdr:row>43</xdr:row>
      <xdr:rowOff>66675</xdr:rowOff>
    </xdr:to>
    <xdr:sp>
      <xdr:nvSpPr>
        <xdr:cNvPr id="4" name="Line 12"/>
        <xdr:cNvSpPr>
          <a:spLocks/>
        </xdr:cNvSpPr>
      </xdr:nvSpPr>
      <xdr:spPr>
        <a:xfrm flipV="1">
          <a:off x="1285875" y="6572250"/>
          <a:ext cx="381952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41</xdr:row>
      <xdr:rowOff>104775</xdr:rowOff>
    </xdr:from>
    <xdr:to>
      <xdr:col>11</xdr:col>
      <xdr:colOff>104775</xdr:colOff>
      <xdr:row>43</xdr:row>
      <xdr:rowOff>66675</xdr:rowOff>
    </xdr:to>
    <xdr:sp>
      <xdr:nvSpPr>
        <xdr:cNvPr id="5" name="AutoShape 13"/>
        <xdr:cNvSpPr>
          <a:spLocks/>
        </xdr:cNvSpPr>
      </xdr:nvSpPr>
      <xdr:spPr>
        <a:xfrm>
          <a:off x="1304925" y="7448550"/>
          <a:ext cx="4143375" cy="285750"/>
        </a:xfrm>
        <a:custGeom>
          <a:pathLst>
            <a:path h="30" w="435">
              <a:moveTo>
                <a:pt x="0" y="30"/>
              </a:moveTo>
              <a:lnTo>
                <a:pt x="43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43</xdr:row>
      <xdr:rowOff>76200</xdr:rowOff>
    </xdr:from>
    <xdr:to>
      <xdr:col>12</xdr:col>
      <xdr:colOff>295275</xdr:colOff>
      <xdr:row>51</xdr:row>
      <xdr:rowOff>66675</xdr:rowOff>
    </xdr:to>
    <xdr:sp>
      <xdr:nvSpPr>
        <xdr:cNvPr id="6" name="AutoShape 14"/>
        <xdr:cNvSpPr>
          <a:spLocks/>
        </xdr:cNvSpPr>
      </xdr:nvSpPr>
      <xdr:spPr>
        <a:xfrm>
          <a:off x="1285875" y="7743825"/>
          <a:ext cx="4667250" cy="1285875"/>
        </a:xfrm>
        <a:custGeom>
          <a:pathLst>
            <a:path h="135" w="490">
              <a:moveTo>
                <a:pt x="0" y="0"/>
              </a:moveTo>
              <a:lnTo>
                <a:pt x="490" y="13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38</xdr:row>
      <xdr:rowOff>38100</xdr:rowOff>
    </xdr:from>
    <xdr:to>
      <xdr:col>7</xdr:col>
      <xdr:colOff>200025</xdr:colOff>
      <xdr:row>50</xdr:row>
      <xdr:rowOff>47625</xdr:rowOff>
    </xdr:to>
    <xdr:sp>
      <xdr:nvSpPr>
        <xdr:cNvPr id="7" name="Line 15"/>
        <xdr:cNvSpPr>
          <a:spLocks/>
        </xdr:cNvSpPr>
      </xdr:nvSpPr>
      <xdr:spPr>
        <a:xfrm>
          <a:off x="2686050" y="6896100"/>
          <a:ext cx="1362075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36</xdr:row>
      <xdr:rowOff>114300</xdr:rowOff>
    </xdr:from>
    <xdr:to>
      <xdr:col>11</xdr:col>
      <xdr:colOff>314325</xdr:colOff>
      <xdr:row>51</xdr:row>
      <xdr:rowOff>9525</xdr:rowOff>
    </xdr:to>
    <xdr:sp>
      <xdr:nvSpPr>
        <xdr:cNvPr id="8" name="Line 16"/>
        <xdr:cNvSpPr>
          <a:spLocks/>
        </xdr:cNvSpPr>
      </xdr:nvSpPr>
      <xdr:spPr>
        <a:xfrm>
          <a:off x="3933825" y="6648450"/>
          <a:ext cx="1724025" cy="2324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85725</xdr:rowOff>
    </xdr:from>
    <xdr:to>
      <xdr:col>10</xdr:col>
      <xdr:colOff>152400</xdr:colOff>
      <xdr:row>33</xdr:row>
      <xdr:rowOff>9525</xdr:rowOff>
    </xdr:to>
    <xdr:grpSp>
      <xdr:nvGrpSpPr>
        <xdr:cNvPr id="9" name="Group 65"/>
        <xdr:cNvGrpSpPr>
          <a:grpSpLocks/>
        </xdr:cNvGrpSpPr>
      </xdr:nvGrpSpPr>
      <xdr:grpSpPr>
        <a:xfrm>
          <a:off x="2219325" y="4352925"/>
          <a:ext cx="2838450" cy="1704975"/>
          <a:chOff x="232" y="447"/>
          <a:chExt cx="298" cy="207"/>
        </a:xfrm>
        <a:solidFill>
          <a:srgbClr val="FFFFFF"/>
        </a:solidFill>
      </xdr:grpSpPr>
      <xdr:sp>
        <xdr:nvSpPr>
          <xdr:cNvPr id="10" name="Line 1"/>
          <xdr:cNvSpPr>
            <a:spLocks/>
          </xdr:cNvSpPr>
        </xdr:nvSpPr>
        <xdr:spPr>
          <a:xfrm flipV="1">
            <a:off x="232" y="454"/>
            <a:ext cx="298" cy="7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2"/>
          <xdr:cNvSpPr>
            <a:spLocks/>
          </xdr:cNvSpPr>
        </xdr:nvSpPr>
        <xdr:spPr>
          <a:xfrm>
            <a:off x="232" y="532"/>
            <a:ext cx="278" cy="5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3"/>
          <xdr:cNvSpPr>
            <a:spLocks/>
          </xdr:cNvSpPr>
        </xdr:nvSpPr>
        <xdr:spPr>
          <a:xfrm flipH="1">
            <a:off x="312" y="464"/>
            <a:ext cx="34" cy="1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4"/>
          <xdr:cNvSpPr>
            <a:spLocks/>
          </xdr:cNvSpPr>
        </xdr:nvSpPr>
        <xdr:spPr>
          <a:xfrm flipH="1">
            <a:off x="410" y="447"/>
            <a:ext cx="49" cy="2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7"/>
          <xdr:cNvSpPr>
            <a:spLocks/>
          </xdr:cNvSpPr>
        </xdr:nvSpPr>
        <xdr:spPr>
          <a:xfrm flipH="1">
            <a:off x="325" y="504"/>
            <a:ext cx="11" cy="48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8"/>
          <xdr:cNvSpPr>
            <a:spLocks/>
          </xdr:cNvSpPr>
        </xdr:nvSpPr>
        <xdr:spPr>
          <a:xfrm>
            <a:off x="324" y="553"/>
            <a:ext cx="106" cy="2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28575</xdr:colOff>
      <xdr:row>22</xdr:row>
      <xdr:rowOff>9525</xdr:rowOff>
    </xdr:from>
    <xdr:to>
      <xdr:col>19</xdr:col>
      <xdr:colOff>9525</xdr:colOff>
      <xdr:row>36</xdr:row>
      <xdr:rowOff>19050</xdr:rowOff>
    </xdr:to>
    <xdr:grpSp>
      <xdr:nvGrpSpPr>
        <xdr:cNvPr id="16" name="Group 68"/>
        <xdr:cNvGrpSpPr>
          <a:grpSpLocks/>
        </xdr:cNvGrpSpPr>
      </xdr:nvGrpSpPr>
      <xdr:grpSpPr>
        <a:xfrm>
          <a:off x="6315075" y="4276725"/>
          <a:ext cx="1552575" cy="2276475"/>
          <a:chOff x="669" y="457"/>
          <a:chExt cx="163" cy="239"/>
        </a:xfrm>
        <a:solidFill>
          <a:srgbClr val="FFFFFF"/>
        </a:solidFill>
      </xdr:grpSpPr>
      <xdr:sp>
        <xdr:nvSpPr>
          <xdr:cNvPr id="17" name="Line 5"/>
          <xdr:cNvSpPr>
            <a:spLocks/>
          </xdr:cNvSpPr>
        </xdr:nvSpPr>
        <xdr:spPr>
          <a:xfrm>
            <a:off x="699" y="457"/>
            <a:ext cx="133" cy="2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6"/>
          <xdr:cNvSpPr>
            <a:spLocks/>
          </xdr:cNvSpPr>
        </xdr:nvSpPr>
        <xdr:spPr>
          <a:xfrm>
            <a:off x="698" y="459"/>
            <a:ext cx="15" cy="2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7"/>
          <xdr:cNvSpPr>
            <a:spLocks/>
          </xdr:cNvSpPr>
        </xdr:nvSpPr>
        <xdr:spPr>
          <a:xfrm flipV="1">
            <a:off x="671" y="509"/>
            <a:ext cx="95" cy="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8"/>
          <xdr:cNvSpPr>
            <a:spLocks/>
          </xdr:cNvSpPr>
        </xdr:nvSpPr>
        <xdr:spPr>
          <a:xfrm flipV="1">
            <a:off x="669" y="548"/>
            <a:ext cx="151" cy="1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19"/>
          <xdr:cNvSpPr>
            <a:spLocks/>
          </xdr:cNvSpPr>
        </xdr:nvSpPr>
        <xdr:spPr>
          <a:xfrm>
            <a:off x="698" y="459"/>
            <a:ext cx="46" cy="68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200025</xdr:colOff>
      <xdr:row>40</xdr:row>
      <xdr:rowOff>47625</xdr:rowOff>
    </xdr:from>
    <xdr:to>
      <xdr:col>4</xdr:col>
      <xdr:colOff>47625</xdr:colOff>
      <xdr:row>43</xdr:row>
      <xdr:rowOff>57150</xdr:rowOff>
    </xdr:to>
    <xdr:sp>
      <xdr:nvSpPr>
        <xdr:cNvPr id="22" name="Line 20"/>
        <xdr:cNvSpPr>
          <a:spLocks/>
        </xdr:cNvSpPr>
      </xdr:nvSpPr>
      <xdr:spPr>
        <a:xfrm flipV="1">
          <a:off x="1304925" y="7229475"/>
          <a:ext cx="1638300" cy="4953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47</xdr:row>
      <xdr:rowOff>85725</xdr:rowOff>
    </xdr:from>
    <xdr:to>
      <xdr:col>11</xdr:col>
      <xdr:colOff>266700</xdr:colOff>
      <xdr:row>50</xdr:row>
      <xdr:rowOff>123825</xdr:rowOff>
    </xdr:to>
    <xdr:sp>
      <xdr:nvSpPr>
        <xdr:cNvPr id="23" name="Line 21"/>
        <xdr:cNvSpPr>
          <a:spLocks/>
        </xdr:cNvSpPr>
      </xdr:nvSpPr>
      <xdr:spPr>
        <a:xfrm>
          <a:off x="3733800" y="8401050"/>
          <a:ext cx="1876425" cy="5238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38</xdr:row>
      <xdr:rowOff>9525</xdr:rowOff>
    </xdr:from>
    <xdr:to>
      <xdr:col>8</xdr:col>
      <xdr:colOff>323850</xdr:colOff>
      <xdr:row>41</xdr:row>
      <xdr:rowOff>152400</xdr:rowOff>
    </xdr:to>
    <xdr:sp>
      <xdr:nvSpPr>
        <xdr:cNvPr id="24" name="Line 22"/>
        <xdr:cNvSpPr>
          <a:spLocks/>
        </xdr:cNvSpPr>
      </xdr:nvSpPr>
      <xdr:spPr>
        <a:xfrm>
          <a:off x="4095750" y="6867525"/>
          <a:ext cx="466725" cy="6286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42</xdr:row>
      <xdr:rowOff>114300</xdr:rowOff>
    </xdr:from>
    <xdr:to>
      <xdr:col>6</xdr:col>
      <xdr:colOff>209550</xdr:colOff>
      <xdr:row>47</xdr:row>
      <xdr:rowOff>104775</xdr:rowOff>
    </xdr:to>
    <xdr:sp>
      <xdr:nvSpPr>
        <xdr:cNvPr id="25" name="Line 25"/>
        <xdr:cNvSpPr>
          <a:spLocks/>
        </xdr:cNvSpPr>
      </xdr:nvSpPr>
      <xdr:spPr>
        <a:xfrm>
          <a:off x="3200400" y="7620000"/>
          <a:ext cx="542925" cy="8001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35</xdr:row>
      <xdr:rowOff>28575</xdr:rowOff>
    </xdr:from>
    <xdr:to>
      <xdr:col>7</xdr:col>
      <xdr:colOff>200025</xdr:colOff>
      <xdr:row>36</xdr:row>
      <xdr:rowOff>66675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3810000" y="6400800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3</xdr:col>
      <xdr:colOff>38100</xdr:colOff>
      <xdr:row>37</xdr:row>
      <xdr:rowOff>9525</xdr:rowOff>
    </xdr:from>
    <xdr:to>
      <xdr:col>3</xdr:col>
      <xdr:colOff>285750</xdr:colOff>
      <xdr:row>38</xdr:row>
      <xdr:rowOff>66675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2562225" y="6705600"/>
          <a:ext cx="24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15</xdr:col>
      <xdr:colOff>19050</xdr:colOff>
      <xdr:row>39</xdr:row>
      <xdr:rowOff>123825</xdr:rowOff>
    </xdr:from>
    <xdr:to>
      <xdr:col>19</xdr:col>
      <xdr:colOff>152400</xdr:colOff>
      <xdr:row>55</xdr:row>
      <xdr:rowOff>152400</xdr:rowOff>
    </xdr:to>
    <xdr:sp>
      <xdr:nvSpPr>
        <xdr:cNvPr id="28" name="Line 28"/>
        <xdr:cNvSpPr>
          <a:spLocks/>
        </xdr:cNvSpPr>
      </xdr:nvSpPr>
      <xdr:spPr>
        <a:xfrm flipH="1" flipV="1">
          <a:off x="6619875" y="7143750"/>
          <a:ext cx="1390650" cy="2619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152400</xdr:colOff>
      <xdr:row>38</xdr:row>
      <xdr:rowOff>85725</xdr:rowOff>
    </xdr:from>
    <xdr:to>
      <xdr:col>23</xdr:col>
      <xdr:colOff>38100</xdr:colOff>
      <xdr:row>56</xdr:row>
      <xdr:rowOff>9525</xdr:rowOff>
    </xdr:to>
    <xdr:sp>
      <xdr:nvSpPr>
        <xdr:cNvPr id="29" name="Line 29"/>
        <xdr:cNvSpPr>
          <a:spLocks/>
        </xdr:cNvSpPr>
      </xdr:nvSpPr>
      <xdr:spPr>
        <a:xfrm flipV="1">
          <a:off x="8010525" y="6943725"/>
          <a:ext cx="1143000" cy="2838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180975</xdr:colOff>
      <xdr:row>48</xdr:row>
      <xdr:rowOff>47625</xdr:rowOff>
    </xdr:from>
    <xdr:to>
      <xdr:col>21</xdr:col>
      <xdr:colOff>228600</xdr:colOff>
      <xdr:row>49</xdr:row>
      <xdr:rowOff>66675</xdr:rowOff>
    </xdr:to>
    <xdr:sp>
      <xdr:nvSpPr>
        <xdr:cNvPr id="30" name="Line 30"/>
        <xdr:cNvSpPr>
          <a:spLocks/>
        </xdr:cNvSpPr>
      </xdr:nvSpPr>
      <xdr:spPr>
        <a:xfrm flipV="1">
          <a:off x="7096125" y="8524875"/>
          <a:ext cx="16192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</xdr:colOff>
      <xdr:row>42</xdr:row>
      <xdr:rowOff>85725</xdr:rowOff>
    </xdr:from>
    <xdr:to>
      <xdr:col>23</xdr:col>
      <xdr:colOff>47625</xdr:colOff>
      <xdr:row>44</xdr:row>
      <xdr:rowOff>38100</xdr:rowOff>
    </xdr:to>
    <xdr:sp>
      <xdr:nvSpPr>
        <xdr:cNvPr id="31" name="Line 31"/>
        <xdr:cNvSpPr>
          <a:spLocks/>
        </xdr:cNvSpPr>
      </xdr:nvSpPr>
      <xdr:spPr>
        <a:xfrm flipV="1">
          <a:off x="6629400" y="7591425"/>
          <a:ext cx="25336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43</xdr:row>
      <xdr:rowOff>133350</xdr:rowOff>
    </xdr:from>
    <xdr:to>
      <xdr:col>17</xdr:col>
      <xdr:colOff>200025</xdr:colOff>
      <xdr:row>49</xdr:row>
      <xdr:rowOff>28575</xdr:rowOff>
    </xdr:to>
    <xdr:sp>
      <xdr:nvSpPr>
        <xdr:cNvPr id="32" name="Line 32"/>
        <xdr:cNvSpPr>
          <a:spLocks/>
        </xdr:cNvSpPr>
      </xdr:nvSpPr>
      <xdr:spPr>
        <a:xfrm>
          <a:off x="6981825" y="7800975"/>
          <a:ext cx="447675" cy="8667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28575</xdr:colOff>
      <xdr:row>42</xdr:row>
      <xdr:rowOff>95250</xdr:rowOff>
    </xdr:from>
    <xdr:to>
      <xdr:col>22</xdr:col>
      <xdr:colOff>76200</xdr:colOff>
      <xdr:row>48</xdr:row>
      <xdr:rowOff>47625</xdr:rowOff>
    </xdr:to>
    <xdr:sp>
      <xdr:nvSpPr>
        <xdr:cNvPr id="33" name="Line 33"/>
        <xdr:cNvSpPr>
          <a:spLocks/>
        </xdr:cNvSpPr>
      </xdr:nvSpPr>
      <xdr:spPr>
        <a:xfrm flipH="1">
          <a:off x="8515350" y="7600950"/>
          <a:ext cx="361950" cy="9239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238125</xdr:colOff>
      <xdr:row>43</xdr:row>
      <xdr:rowOff>123825</xdr:rowOff>
    </xdr:from>
    <xdr:to>
      <xdr:col>14</xdr:col>
      <xdr:colOff>209550</xdr:colOff>
      <xdr:row>45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210300" y="7791450"/>
          <a:ext cx="2857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15</xdr:col>
      <xdr:colOff>28575</xdr:colOff>
      <xdr:row>48</xdr:row>
      <xdr:rowOff>152400</xdr:rowOff>
    </xdr:from>
    <xdr:to>
      <xdr:col>16</xdr:col>
      <xdr:colOff>76200</xdr:colOff>
      <xdr:row>50</xdr:row>
      <xdr:rowOff>66675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629400" y="8629650"/>
          <a:ext cx="361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3</xdr:col>
      <xdr:colOff>285750</xdr:colOff>
      <xdr:row>59</xdr:row>
      <xdr:rowOff>85725</xdr:rowOff>
    </xdr:from>
    <xdr:to>
      <xdr:col>7</xdr:col>
      <xdr:colOff>114300</xdr:colOff>
      <xdr:row>75</xdr:row>
      <xdr:rowOff>38100</xdr:rowOff>
    </xdr:to>
    <xdr:sp>
      <xdr:nvSpPr>
        <xdr:cNvPr id="36" name="Line 36"/>
        <xdr:cNvSpPr>
          <a:spLocks/>
        </xdr:cNvSpPr>
      </xdr:nvSpPr>
      <xdr:spPr>
        <a:xfrm>
          <a:off x="2809875" y="10344150"/>
          <a:ext cx="1152525" cy="2543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57</xdr:row>
      <xdr:rowOff>38100</xdr:rowOff>
    </xdr:from>
    <xdr:to>
      <xdr:col>8</xdr:col>
      <xdr:colOff>209550</xdr:colOff>
      <xdr:row>75</xdr:row>
      <xdr:rowOff>19050</xdr:rowOff>
    </xdr:to>
    <xdr:sp>
      <xdr:nvSpPr>
        <xdr:cNvPr id="37" name="Line 37"/>
        <xdr:cNvSpPr>
          <a:spLocks/>
        </xdr:cNvSpPr>
      </xdr:nvSpPr>
      <xdr:spPr>
        <a:xfrm flipV="1">
          <a:off x="2543175" y="9972675"/>
          <a:ext cx="1905000" cy="2895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9</xdr:col>
      <xdr:colOff>38100</xdr:colOff>
      <xdr:row>62</xdr:row>
      <xdr:rowOff>104775</xdr:rowOff>
    </xdr:to>
    <xdr:sp>
      <xdr:nvSpPr>
        <xdr:cNvPr id="38" name="Line 38"/>
        <xdr:cNvSpPr>
          <a:spLocks/>
        </xdr:cNvSpPr>
      </xdr:nvSpPr>
      <xdr:spPr>
        <a:xfrm flipV="1">
          <a:off x="2524125" y="10420350"/>
          <a:ext cx="21050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69</xdr:row>
      <xdr:rowOff>114300</xdr:rowOff>
    </xdr:from>
    <xdr:to>
      <xdr:col>8</xdr:col>
      <xdr:colOff>238125</xdr:colOff>
      <xdr:row>72</xdr:row>
      <xdr:rowOff>57150</xdr:rowOff>
    </xdr:to>
    <xdr:sp>
      <xdr:nvSpPr>
        <xdr:cNvPr id="39" name="Line 39"/>
        <xdr:cNvSpPr>
          <a:spLocks/>
        </xdr:cNvSpPr>
      </xdr:nvSpPr>
      <xdr:spPr>
        <a:xfrm flipV="1">
          <a:off x="2409825" y="11991975"/>
          <a:ext cx="20669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70</xdr:row>
      <xdr:rowOff>114300</xdr:rowOff>
    </xdr:from>
    <xdr:to>
      <xdr:col>6</xdr:col>
      <xdr:colOff>95250</xdr:colOff>
      <xdr:row>71</xdr:row>
      <xdr:rowOff>123825</xdr:rowOff>
    </xdr:to>
    <xdr:sp>
      <xdr:nvSpPr>
        <xdr:cNvPr id="40" name="Line 40"/>
        <xdr:cNvSpPr>
          <a:spLocks/>
        </xdr:cNvSpPr>
      </xdr:nvSpPr>
      <xdr:spPr>
        <a:xfrm flipV="1">
          <a:off x="2886075" y="12153900"/>
          <a:ext cx="742950" cy="1714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67</xdr:row>
      <xdr:rowOff>38100</xdr:rowOff>
    </xdr:from>
    <xdr:to>
      <xdr:col>6</xdr:col>
      <xdr:colOff>95250</xdr:colOff>
      <xdr:row>70</xdr:row>
      <xdr:rowOff>104775</xdr:rowOff>
    </xdr:to>
    <xdr:sp>
      <xdr:nvSpPr>
        <xdr:cNvPr id="41" name="Line 41"/>
        <xdr:cNvSpPr>
          <a:spLocks/>
        </xdr:cNvSpPr>
      </xdr:nvSpPr>
      <xdr:spPr>
        <a:xfrm>
          <a:off x="3371850" y="11591925"/>
          <a:ext cx="257175" cy="5524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276225</xdr:colOff>
      <xdr:row>64</xdr:row>
      <xdr:rowOff>142875</xdr:rowOff>
    </xdr:from>
    <xdr:to>
      <xdr:col>25</xdr:col>
      <xdr:colOff>209550</xdr:colOff>
      <xdr:row>68</xdr:row>
      <xdr:rowOff>85725</xdr:rowOff>
    </xdr:to>
    <xdr:sp>
      <xdr:nvSpPr>
        <xdr:cNvPr id="42" name="Line 43"/>
        <xdr:cNvSpPr>
          <a:spLocks/>
        </xdr:cNvSpPr>
      </xdr:nvSpPr>
      <xdr:spPr>
        <a:xfrm flipV="1">
          <a:off x="5619750" y="11210925"/>
          <a:ext cx="43338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58</xdr:row>
      <xdr:rowOff>76200</xdr:rowOff>
    </xdr:from>
    <xdr:to>
      <xdr:col>22</xdr:col>
      <xdr:colOff>114300</xdr:colOff>
      <xdr:row>75</xdr:row>
      <xdr:rowOff>9525</xdr:rowOff>
    </xdr:to>
    <xdr:sp>
      <xdr:nvSpPr>
        <xdr:cNvPr id="43" name="Line 44"/>
        <xdr:cNvSpPr>
          <a:spLocks/>
        </xdr:cNvSpPr>
      </xdr:nvSpPr>
      <xdr:spPr>
        <a:xfrm>
          <a:off x="5724525" y="10172700"/>
          <a:ext cx="3190875" cy="2686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209550</xdr:colOff>
      <xdr:row>61</xdr:row>
      <xdr:rowOff>142875</xdr:rowOff>
    </xdr:from>
    <xdr:to>
      <xdr:col>25</xdr:col>
      <xdr:colOff>123825</xdr:colOff>
      <xdr:row>77</xdr:row>
      <xdr:rowOff>9525</xdr:rowOff>
    </xdr:to>
    <xdr:sp>
      <xdr:nvSpPr>
        <xdr:cNvPr id="44" name="Line 45"/>
        <xdr:cNvSpPr>
          <a:spLocks/>
        </xdr:cNvSpPr>
      </xdr:nvSpPr>
      <xdr:spPr>
        <a:xfrm flipV="1">
          <a:off x="8382000" y="10725150"/>
          <a:ext cx="148590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61</xdr:row>
      <xdr:rowOff>47625</xdr:rowOff>
    </xdr:from>
    <xdr:to>
      <xdr:col>23</xdr:col>
      <xdr:colOff>219075</xdr:colOff>
      <xdr:row>76</xdr:row>
      <xdr:rowOff>76200</xdr:rowOff>
    </xdr:to>
    <xdr:sp>
      <xdr:nvSpPr>
        <xdr:cNvPr id="45" name="Line 46"/>
        <xdr:cNvSpPr>
          <a:spLocks/>
        </xdr:cNvSpPr>
      </xdr:nvSpPr>
      <xdr:spPr>
        <a:xfrm flipV="1">
          <a:off x="7858125" y="10629900"/>
          <a:ext cx="1476375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76200</xdr:colOff>
      <xdr:row>63</xdr:row>
      <xdr:rowOff>76200</xdr:rowOff>
    </xdr:from>
    <xdr:to>
      <xdr:col>17</xdr:col>
      <xdr:colOff>123825</xdr:colOff>
      <xdr:row>66</xdr:row>
      <xdr:rowOff>152400</xdr:rowOff>
    </xdr:to>
    <xdr:sp>
      <xdr:nvSpPr>
        <xdr:cNvPr id="46" name="Line 48"/>
        <xdr:cNvSpPr>
          <a:spLocks/>
        </xdr:cNvSpPr>
      </xdr:nvSpPr>
      <xdr:spPr>
        <a:xfrm>
          <a:off x="6677025" y="10982325"/>
          <a:ext cx="676275" cy="5619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65</xdr:row>
      <xdr:rowOff>114300</xdr:rowOff>
    </xdr:from>
    <xdr:to>
      <xdr:col>22</xdr:col>
      <xdr:colOff>57150</xdr:colOff>
      <xdr:row>66</xdr:row>
      <xdr:rowOff>152400</xdr:rowOff>
    </xdr:to>
    <xdr:sp>
      <xdr:nvSpPr>
        <xdr:cNvPr id="47" name="Line 49"/>
        <xdr:cNvSpPr>
          <a:spLocks/>
        </xdr:cNvSpPr>
      </xdr:nvSpPr>
      <xdr:spPr>
        <a:xfrm flipV="1">
          <a:off x="7372350" y="11344275"/>
          <a:ext cx="1485900" cy="2000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85725</xdr:colOff>
      <xdr:row>65</xdr:row>
      <xdr:rowOff>28575</xdr:rowOff>
    </xdr:from>
    <xdr:to>
      <xdr:col>24</xdr:col>
      <xdr:colOff>133350</xdr:colOff>
      <xdr:row>65</xdr:row>
      <xdr:rowOff>114300</xdr:rowOff>
    </xdr:to>
    <xdr:sp>
      <xdr:nvSpPr>
        <xdr:cNvPr id="48" name="Line 50"/>
        <xdr:cNvSpPr>
          <a:spLocks/>
        </xdr:cNvSpPr>
      </xdr:nvSpPr>
      <xdr:spPr>
        <a:xfrm flipV="1">
          <a:off x="8886825" y="11258550"/>
          <a:ext cx="676275" cy="85725"/>
        </a:xfrm>
        <a:prstGeom prst="line">
          <a:avLst/>
        </a:prstGeom>
        <a:noFill/>
        <a:ln w="2857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123825</xdr:colOff>
      <xdr:row>65</xdr:row>
      <xdr:rowOff>123825</xdr:rowOff>
    </xdr:from>
    <xdr:to>
      <xdr:col>22</xdr:col>
      <xdr:colOff>76200</xdr:colOff>
      <xdr:row>71</xdr:row>
      <xdr:rowOff>142875</xdr:rowOff>
    </xdr:to>
    <xdr:sp>
      <xdr:nvSpPr>
        <xdr:cNvPr id="49" name="Line 51"/>
        <xdr:cNvSpPr>
          <a:spLocks/>
        </xdr:cNvSpPr>
      </xdr:nvSpPr>
      <xdr:spPr>
        <a:xfrm flipH="1">
          <a:off x="8296275" y="11353800"/>
          <a:ext cx="581025" cy="9906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62</xdr:row>
      <xdr:rowOff>47625</xdr:rowOff>
    </xdr:from>
    <xdr:to>
      <xdr:col>2</xdr:col>
      <xdr:colOff>285750</xdr:colOff>
      <xdr:row>63</xdr:row>
      <xdr:rowOff>142875</xdr:rowOff>
    </xdr:to>
    <xdr:sp>
      <xdr:nvSpPr>
        <xdr:cNvPr id="50" name="TextBox 52"/>
        <xdr:cNvSpPr txBox="1">
          <a:spLocks noChangeArrowheads="1"/>
        </xdr:cNvSpPr>
      </xdr:nvSpPr>
      <xdr:spPr>
        <a:xfrm>
          <a:off x="2295525" y="10791825"/>
          <a:ext cx="2000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g
</a:t>
          </a:r>
        </a:p>
      </xdr:txBody>
    </xdr:sp>
    <xdr:clientData/>
  </xdr:twoCellAnchor>
  <xdr:twoCellAnchor>
    <xdr:from>
      <xdr:col>2</xdr:col>
      <xdr:colOff>66675</xdr:colOff>
      <xdr:row>71</xdr:row>
      <xdr:rowOff>123825</xdr:rowOff>
    </xdr:from>
    <xdr:to>
      <xdr:col>2</xdr:col>
      <xdr:colOff>266700</xdr:colOff>
      <xdr:row>73</xdr:row>
      <xdr:rowOff>19050</xdr:rowOff>
    </xdr:to>
    <xdr:sp>
      <xdr:nvSpPr>
        <xdr:cNvPr id="51" name="TextBox 53"/>
        <xdr:cNvSpPr txBox="1">
          <a:spLocks noChangeArrowheads="1"/>
        </xdr:cNvSpPr>
      </xdr:nvSpPr>
      <xdr:spPr>
        <a:xfrm>
          <a:off x="2276475" y="123253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h
</a:t>
          </a:r>
        </a:p>
      </xdr:txBody>
    </xdr:sp>
    <xdr:clientData/>
  </xdr:twoCellAnchor>
  <xdr:twoCellAnchor>
    <xdr:from>
      <xdr:col>12</xdr:col>
      <xdr:colOff>114300</xdr:colOff>
      <xdr:row>73</xdr:row>
      <xdr:rowOff>123825</xdr:rowOff>
    </xdr:from>
    <xdr:to>
      <xdr:col>12</xdr:col>
      <xdr:colOff>314325</xdr:colOff>
      <xdr:row>75</xdr:row>
      <xdr:rowOff>76200</xdr:rowOff>
    </xdr:to>
    <xdr:sp>
      <xdr:nvSpPr>
        <xdr:cNvPr id="52" name="TextBox 54"/>
        <xdr:cNvSpPr txBox="1">
          <a:spLocks noChangeArrowheads="1"/>
        </xdr:cNvSpPr>
      </xdr:nvSpPr>
      <xdr:spPr>
        <a:xfrm>
          <a:off x="5772150" y="12649200"/>
          <a:ext cx="2000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18</xdr:col>
      <xdr:colOff>152400</xdr:colOff>
      <xdr:row>76</xdr:row>
      <xdr:rowOff>76200</xdr:rowOff>
    </xdr:from>
    <xdr:to>
      <xdr:col>19</xdr:col>
      <xdr:colOff>19050</xdr:colOff>
      <xdr:row>78</xdr:row>
      <xdr:rowOff>19050</xdr:rowOff>
    </xdr:to>
    <xdr:sp>
      <xdr:nvSpPr>
        <xdr:cNvPr id="53" name="TextBox 55"/>
        <xdr:cNvSpPr txBox="1">
          <a:spLocks noChangeArrowheads="1"/>
        </xdr:cNvSpPr>
      </xdr:nvSpPr>
      <xdr:spPr>
        <a:xfrm>
          <a:off x="7696200" y="13087350"/>
          <a:ext cx="1809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19</xdr:col>
      <xdr:colOff>85725</xdr:colOff>
      <xdr:row>77</xdr:row>
      <xdr:rowOff>38100</xdr:rowOff>
    </xdr:from>
    <xdr:to>
      <xdr:col>20</xdr:col>
      <xdr:colOff>9525</xdr:colOff>
      <xdr:row>79</xdr:row>
      <xdr:rowOff>28575</xdr:rowOff>
    </xdr:to>
    <xdr:sp>
      <xdr:nvSpPr>
        <xdr:cNvPr id="54" name="TextBox 56"/>
        <xdr:cNvSpPr txBox="1">
          <a:spLocks noChangeArrowheads="1"/>
        </xdr:cNvSpPr>
      </xdr:nvSpPr>
      <xdr:spPr>
        <a:xfrm>
          <a:off x="7943850" y="13211175"/>
          <a:ext cx="2381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k</a:t>
          </a:r>
        </a:p>
      </xdr:txBody>
    </xdr:sp>
    <xdr:clientData/>
  </xdr:twoCellAnchor>
  <xdr:twoCellAnchor>
    <xdr:from>
      <xdr:col>3</xdr:col>
      <xdr:colOff>9525</xdr:colOff>
      <xdr:row>78</xdr:row>
      <xdr:rowOff>142875</xdr:rowOff>
    </xdr:from>
    <xdr:to>
      <xdr:col>3</xdr:col>
      <xdr:colOff>19050</xdr:colOff>
      <xdr:row>103</xdr:row>
      <xdr:rowOff>9525</xdr:rowOff>
    </xdr:to>
    <xdr:sp>
      <xdr:nvSpPr>
        <xdr:cNvPr id="55" name="Line 57"/>
        <xdr:cNvSpPr>
          <a:spLocks/>
        </xdr:cNvSpPr>
      </xdr:nvSpPr>
      <xdr:spPr>
        <a:xfrm flipH="1">
          <a:off x="2533650" y="13477875"/>
          <a:ext cx="9525" cy="391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97</xdr:row>
      <xdr:rowOff>9525</xdr:rowOff>
    </xdr:from>
    <xdr:to>
      <xdr:col>6</xdr:col>
      <xdr:colOff>0</xdr:colOff>
      <xdr:row>97</xdr:row>
      <xdr:rowOff>9525</xdr:rowOff>
    </xdr:to>
    <xdr:sp>
      <xdr:nvSpPr>
        <xdr:cNvPr id="56" name="Line 58"/>
        <xdr:cNvSpPr>
          <a:spLocks/>
        </xdr:cNvSpPr>
      </xdr:nvSpPr>
      <xdr:spPr>
        <a:xfrm>
          <a:off x="2552700" y="1642110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79</xdr:row>
      <xdr:rowOff>0</xdr:rowOff>
    </xdr:from>
    <xdr:to>
      <xdr:col>6</xdr:col>
      <xdr:colOff>285750</xdr:colOff>
      <xdr:row>103</xdr:row>
      <xdr:rowOff>0</xdr:rowOff>
    </xdr:to>
    <xdr:sp>
      <xdr:nvSpPr>
        <xdr:cNvPr id="57" name="Line 59"/>
        <xdr:cNvSpPr>
          <a:spLocks/>
        </xdr:cNvSpPr>
      </xdr:nvSpPr>
      <xdr:spPr>
        <a:xfrm>
          <a:off x="2543175" y="13496925"/>
          <a:ext cx="1276350" cy="388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79</xdr:row>
      <xdr:rowOff>0</xdr:rowOff>
    </xdr:from>
    <xdr:to>
      <xdr:col>3</xdr:col>
      <xdr:colOff>19050</xdr:colOff>
      <xdr:row>97</xdr:row>
      <xdr:rowOff>9525</xdr:rowOff>
    </xdr:to>
    <xdr:sp>
      <xdr:nvSpPr>
        <xdr:cNvPr id="58" name="Line 61"/>
        <xdr:cNvSpPr>
          <a:spLocks/>
        </xdr:cNvSpPr>
      </xdr:nvSpPr>
      <xdr:spPr>
        <a:xfrm>
          <a:off x="2543175" y="13496925"/>
          <a:ext cx="0" cy="29241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97</xdr:row>
      <xdr:rowOff>9525</xdr:rowOff>
    </xdr:from>
    <xdr:to>
      <xdr:col>5</xdr:col>
      <xdr:colOff>304800</xdr:colOff>
      <xdr:row>97</xdr:row>
      <xdr:rowOff>9525</xdr:rowOff>
    </xdr:to>
    <xdr:sp>
      <xdr:nvSpPr>
        <xdr:cNvPr id="59" name="Line 62"/>
        <xdr:cNvSpPr>
          <a:spLocks/>
        </xdr:cNvSpPr>
      </xdr:nvSpPr>
      <xdr:spPr>
        <a:xfrm>
          <a:off x="2543175" y="16421100"/>
          <a:ext cx="981075" cy="0"/>
        </a:xfrm>
        <a:prstGeom prst="line">
          <a:avLst/>
        </a:prstGeom>
        <a:noFill/>
        <a:ln w="2857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103</xdr:row>
      <xdr:rowOff>0</xdr:rowOff>
    </xdr:from>
    <xdr:to>
      <xdr:col>6</xdr:col>
      <xdr:colOff>285750</xdr:colOff>
      <xdr:row>103</xdr:row>
      <xdr:rowOff>9525</xdr:rowOff>
    </xdr:to>
    <xdr:sp>
      <xdr:nvSpPr>
        <xdr:cNvPr id="60" name="Line 64"/>
        <xdr:cNvSpPr>
          <a:spLocks/>
        </xdr:cNvSpPr>
      </xdr:nvSpPr>
      <xdr:spPr>
        <a:xfrm>
          <a:off x="2543175" y="17383125"/>
          <a:ext cx="1276350" cy="9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28</xdr:row>
      <xdr:rowOff>133350</xdr:rowOff>
    </xdr:from>
    <xdr:to>
      <xdr:col>14</xdr:col>
      <xdr:colOff>66675</xdr:colOff>
      <xdr:row>30</xdr:row>
      <xdr:rowOff>66675</xdr:rowOff>
    </xdr:to>
    <xdr:sp>
      <xdr:nvSpPr>
        <xdr:cNvPr id="61" name="TextBox 69"/>
        <xdr:cNvSpPr txBox="1">
          <a:spLocks noChangeArrowheads="1"/>
        </xdr:cNvSpPr>
      </xdr:nvSpPr>
      <xdr:spPr>
        <a:xfrm>
          <a:off x="6076950" y="5372100"/>
          <a:ext cx="276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12</xdr:col>
      <xdr:colOff>9525</xdr:colOff>
      <xdr:row>58</xdr:row>
      <xdr:rowOff>95250</xdr:rowOff>
    </xdr:from>
    <xdr:to>
      <xdr:col>16</xdr:col>
      <xdr:colOff>238125</xdr:colOff>
      <xdr:row>73</xdr:row>
      <xdr:rowOff>123825</xdr:rowOff>
    </xdr:to>
    <xdr:sp>
      <xdr:nvSpPr>
        <xdr:cNvPr id="62" name="Line 70"/>
        <xdr:cNvSpPr>
          <a:spLocks/>
        </xdr:cNvSpPr>
      </xdr:nvSpPr>
      <xdr:spPr>
        <a:xfrm flipV="1">
          <a:off x="5667375" y="10191750"/>
          <a:ext cx="148590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K336"/>
  <sheetViews>
    <sheetView tabSelected="1" zoomScalePageLayoutView="0" workbookViewId="0" topLeftCell="A1">
      <selection activeCell="B4" sqref="B4"/>
    </sheetView>
  </sheetViews>
  <sheetFormatPr defaultColWidth="11.421875" defaultRowHeight="12.75"/>
  <cols>
    <col min="1" max="2" width="16.57421875" style="0" customWidth="1"/>
    <col min="3" max="3" width="4.7109375" style="0" customWidth="1"/>
    <col min="4" max="4" width="5.57421875" style="0" customWidth="1"/>
    <col min="5" max="5" width="4.8515625" style="0" customWidth="1"/>
    <col min="6" max="7" width="4.7109375" style="0" customWidth="1"/>
    <col min="8" max="8" width="5.8515625" style="0" customWidth="1"/>
    <col min="9" max="9" width="5.28125" style="0" customWidth="1"/>
    <col min="10" max="10" width="4.7109375" style="0" customWidth="1"/>
    <col min="11" max="11" width="6.57421875" style="0" customWidth="1"/>
    <col min="12" max="25" width="4.7109375" style="0" customWidth="1"/>
  </cols>
  <sheetData>
    <row r="1" spans="1:37" ht="12.75">
      <c r="A1" s="2"/>
      <c r="B1" s="2"/>
      <c r="C1" s="2"/>
      <c r="D1" s="2"/>
      <c r="E1" s="2"/>
      <c r="F1" s="24"/>
      <c r="G1" s="24"/>
      <c r="H1" s="24"/>
      <c r="I1" s="24"/>
      <c r="J1" s="24"/>
      <c r="K1" s="24"/>
      <c r="L1" s="2"/>
      <c r="M1" s="2"/>
      <c r="N1" s="2"/>
      <c r="O1" s="2"/>
      <c r="P1" s="2"/>
      <c r="Q1" s="2"/>
      <c r="R1" s="2"/>
      <c r="S1" s="2"/>
      <c r="T1" s="2"/>
      <c r="U1" s="2"/>
      <c r="V1" s="11" t="s">
        <v>23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9.5" customHeight="1">
      <c r="A2" s="23" t="s">
        <v>6</v>
      </c>
      <c r="B2" s="25" t="s">
        <v>39</v>
      </c>
      <c r="C2" s="2"/>
      <c r="D2" s="12" t="s">
        <v>25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0"/>
      <c r="U2" s="10"/>
      <c r="V2" s="13" t="s">
        <v>22</v>
      </c>
      <c r="W2" s="10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9.5" customHeight="1">
      <c r="A3" s="23" t="s">
        <v>7</v>
      </c>
      <c r="B3" s="26" t="s">
        <v>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61" t="str">
        <f>HYPERLINK("http://www.gymnasium-walldorf.de/shp/index.php?title=Mathe-Training&amp;id=369","Weitere Übungsprogramme zur Mathematik")</f>
        <v>Weitere Übungsprogramme zur Mathematik</v>
      </c>
      <c r="U3" s="61"/>
      <c r="V3" s="61"/>
      <c r="W3" s="61"/>
      <c r="X3" s="61"/>
      <c r="Y3" s="61"/>
      <c r="Z3" s="61"/>
      <c r="AA3" s="14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19.5" customHeight="1">
      <c r="A4" s="23" t="s">
        <v>24</v>
      </c>
      <c r="B4" s="27">
        <v>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2:37" ht="12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2"/>
      <c r="AH6" s="22"/>
      <c r="AI6" s="22"/>
      <c r="AJ6" s="22"/>
      <c r="AK6" s="10"/>
    </row>
    <row r="7" spans="1:37" ht="18">
      <c r="A7" s="23" t="s">
        <v>35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2"/>
      <c r="AH7" s="22"/>
      <c r="AI7" s="22"/>
      <c r="AJ7" s="22"/>
      <c r="AK7" s="10"/>
    </row>
    <row r="8" spans="1:37" ht="15">
      <c r="A8" s="2"/>
      <c r="B8" s="34" t="s">
        <v>36</v>
      </c>
      <c r="C8" s="34"/>
      <c r="D8" s="34"/>
      <c r="E8" s="34"/>
      <c r="F8" s="34"/>
      <c r="G8" s="34"/>
      <c r="H8" s="35"/>
      <c r="I8" s="36"/>
      <c r="J8" s="36"/>
      <c r="K8" s="36"/>
      <c r="L8" s="36"/>
      <c r="M8" s="36"/>
      <c r="N8" s="36"/>
      <c r="O8" s="36"/>
      <c r="P8" s="36"/>
      <c r="Q8" s="36"/>
      <c r="R8" s="36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2"/>
      <c r="AH8" s="22"/>
      <c r="AI8" s="22"/>
      <c r="AJ8" s="22"/>
      <c r="AK8" s="10"/>
    </row>
    <row r="9" spans="1:37" ht="15">
      <c r="A9" s="2"/>
      <c r="B9" s="37" t="s">
        <v>26</v>
      </c>
      <c r="C9" s="37"/>
      <c r="D9" s="37"/>
      <c r="E9" s="37"/>
      <c r="F9" s="37"/>
      <c r="G9" s="37"/>
      <c r="H9" s="38"/>
      <c r="I9" s="39"/>
      <c r="J9" s="39"/>
      <c r="K9" s="39"/>
      <c r="L9" s="39"/>
      <c r="M9" s="39"/>
      <c r="N9" s="39"/>
      <c r="O9" s="39"/>
      <c r="P9" s="39"/>
      <c r="Q9" s="39"/>
      <c r="R9" s="39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2"/>
      <c r="AH9" s="22"/>
      <c r="AI9" s="22"/>
      <c r="AJ9" s="22"/>
      <c r="AK9" s="10"/>
    </row>
    <row r="10" spans="1:37" ht="15">
      <c r="A10" s="2"/>
      <c r="B10" s="40" t="s">
        <v>27</v>
      </c>
      <c r="C10" s="40"/>
      <c r="D10" s="40"/>
      <c r="E10" s="40"/>
      <c r="F10" s="40"/>
      <c r="G10" s="40"/>
      <c r="H10" s="41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2"/>
      <c r="AH10" s="22"/>
      <c r="AI10" s="22"/>
      <c r="AJ10" s="22"/>
      <c r="AK10" s="10"/>
    </row>
    <row r="11" spans="1:37" ht="15">
      <c r="A11" s="2"/>
      <c r="B11" s="43" t="s">
        <v>28</v>
      </c>
      <c r="C11" s="44"/>
      <c r="D11" s="44"/>
      <c r="E11" s="44"/>
      <c r="F11" s="44"/>
      <c r="G11" s="44"/>
      <c r="H11" s="45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2"/>
      <c r="AH11" s="22"/>
      <c r="AI11" s="22"/>
      <c r="AJ11" s="22"/>
      <c r="AK11" s="10"/>
    </row>
    <row r="12" spans="1:36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11"/>
      <c r="AG12" s="1"/>
      <c r="AH12" s="1"/>
      <c r="AI12" s="1"/>
      <c r="AJ12" s="1"/>
    </row>
    <row r="13" spans="1:36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11"/>
      <c r="AG13" s="1"/>
      <c r="AH13" s="1"/>
      <c r="AI13" s="1"/>
      <c r="AJ13" s="1"/>
    </row>
    <row r="14" spans="1:36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11"/>
      <c r="AG14" s="1"/>
      <c r="AH14" s="1"/>
      <c r="AI14" s="1"/>
      <c r="AJ14" s="1"/>
    </row>
    <row r="15" spans="1:36" ht="15">
      <c r="A15" s="29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15"/>
      <c r="N15" s="15"/>
      <c r="O15" s="15"/>
      <c r="P15" s="15"/>
      <c r="Q15" s="15"/>
      <c r="R15" s="15"/>
      <c r="S15" s="15"/>
      <c r="T15" s="30"/>
      <c r="U15" s="15"/>
      <c r="V15" s="30"/>
      <c r="W15" s="15"/>
      <c r="X15" s="2"/>
      <c r="Y15" s="2"/>
      <c r="Z15" s="2"/>
      <c r="AA15" s="2"/>
      <c r="AB15" s="2"/>
      <c r="AC15" s="2"/>
      <c r="AD15" s="2"/>
      <c r="AE15" s="2"/>
      <c r="AF15" s="11"/>
      <c r="AG15" s="1"/>
      <c r="AH15" s="1"/>
      <c r="AI15" s="1"/>
      <c r="AJ15" s="1"/>
    </row>
    <row r="16" spans="1:36" ht="15">
      <c r="A16" s="2"/>
      <c r="B16" s="31"/>
      <c r="C16" s="2"/>
      <c r="D16" s="2"/>
      <c r="E16" s="2"/>
      <c r="F16" s="2"/>
      <c r="G16" s="2"/>
      <c r="H16" s="2"/>
      <c r="I16" s="2"/>
      <c r="J16" s="2"/>
      <c r="K16" s="2"/>
      <c r="L16" s="2"/>
      <c r="M16" s="30"/>
      <c r="N16" s="30"/>
      <c r="O16" s="30"/>
      <c r="P16" s="30"/>
      <c r="Q16" s="30"/>
      <c r="R16" s="30"/>
      <c r="S16" s="15"/>
      <c r="T16" s="30"/>
      <c r="U16" s="15"/>
      <c r="V16" s="30"/>
      <c r="W16" s="15"/>
      <c r="X16" s="2"/>
      <c r="Y16" s="2"/>
      <c r="Z16" s="2"/>
      <c r="AA16" s="2"/>
      <c r="AB16" s="2"/>
      <c r="AC16" s="2"/>
      <c r="AD16" s="2"/>
      <c r="AE16" s="2"/>
      <c r="AF16" s="11"/>
      <c r="AG16" s="1"/>
      <c r="AH16" s="1"/>
      <c r="AI16" s="1"/>
      <c r="AJ16" s="1"/>
    </row>
    <row r="17" spans="1:36" ht="15">
      <c r="A17" s="2"/>
      <c r="B17" s="4" t="s">
        <v>29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30"/>
      <c r="N17" s="30"/>
      <c r="O17" s="30"/>
      <c r="P17" s="30"/>
      <c r="Q17" s="30"/>
      <c r="R17" s="30"/>
      <c r="S17" s="30"/>
      <c r="T17" s="30"/>
      <c r="U17" s="15"/>
      <c r="V17" s="15"/>
      <c r="W17" s="15"/>
      <c r="X17" s="2"/>
      <c r="Y17" s="2"/>
      <c r="Z17" s="2"/>
      <c r="AA17" s="2"/>
      <c r="AB17" s="2"/>
      <c r="AC17" s="2"/>
      <c r="AD17" s="2"/>
      <c r="AE17" s="2"/>
      <c r="AF17" s="11"/>
      <c r="AG17" s="1"/>
      <c r="AH17" s="1"/>
      <c r="AI17" s="1"/>
      <c r="AJ17" s="1"/>
    </row>
    <row r="18" spans="1:36" ht="18" customHeight="1">
      <c r="A18" s="2"/>
      <c r="B18" s="4" t="s">
        <v>30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2"/>
      <c r="Y18" s="2"/>
      <c r="Z18" s="2"/>
      <c r="AA18" s="2"/>
      <c r="AB18" s="2"/>
      <c r="AC18" s="2"/>
      <c r="AD18" s="2"/>
      <c r="AE18" s="2"/>
      <c r="AF18" s="11"/>
      <c r="AG18" s="1"/>
      <c r="AH18" s="1"/>
      <c r="AI18" s="1"/>
      <c r="AJ18" s="1"/>
    </row>
    <row r="19" spans="1:36" ht="16.5" customHeight="1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2"/>
      <c r="Y19" s="2"/>
      <c r="Z19" s="2"/>
      <c r="AA19" s="2"/>
      <c r="AB19" s="2"/>
      <c r="AC19" s="2"/>
      <c r="AD19" s="2"/>
      <c r="AE19" s="2"/>
      <c r="AF19" s="11"/>
      <c r="AG19" s="1"/>
      <c r="AH19" s="1"/>
      <c r="AI19" s="1"/>
      <c r="AJ19" s="1"/>
    </row>
    <row r="20" spans="2:36" ht="18">
      <c r="B20" s="4"/>
      <c r="C20" s="2"/>
      <c r="D20" s="20"/>
      <c r="E20" s="2"/>
      <c r="F20" s="2"/>
      <c r="G20" s="2"/>
      <c r="H20" s="2"/>
      <c r="I20" s="2"/>
      <c r="J20" s="2"/>
      <c r="K20" s="2"/>
      <c r="L20" s="2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2"/>
      <c r="Y20" s="2"/>
      <c r="Z20" s="2"/>
      <c r="AA20" s="2"/>
      <c r="AB20" s="2"/>
      <c r="AC20" s="2"/>
      <c r="AD20" s="2"/>
      <c r="AE20" s="2"/>
      <c r="AF20" s="11"/>
      <c r="AG20" s="1"/>
      <c r="AH20" s="1"/>
      <c r="AI20" s="1"/>
      <c r="AJ20" s="1"/>
    </row>
    <row r="21" spans="1:36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2"/>
      <c r="Y21" s="2"/>
      <c r="Z21" s="2"/>
      <c r="AA21" s="2"/>
      <c r="AB21" s="2"/>
      <c r="AC21" s="2"/>
      <c r="AD21" s="2"/>
      <c r="AE21" s="2"/>
      <c r="AF21" s="11"/>
      <c r="AG21" s="1"/>
      <c r="AH21" s="1"/>
      <c r="AI21" s="1"/>
      <c r="AJ21" s="1"/>
    </row>
    <row r="22" spans="1:36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2"/>
      <c r="Y22" s="2"/>
      <c r="Z22" s="2"/>
      <c r="AA22" s="2"/>
      <c r="AB22" s="2"/>
      <c r="AC22" s="2"/>
      <c r="AD22" s="2"/>
      <c r="AE22" s="2"/>
      <c r="AF22" s="11"/>
      <c r="AG22" s="1"/>
      <c r="AH22" s="1"/>
      <c r="AI22" s="1"/>
      <c r="AJ22" s="1"/>
    </row>
    <row r="23" spans="1:36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2"/>
      <c r="Y23" s="2"/>
      <c r="Z23" s="2"/>
      <c r="AA23" s="2"/>
      <c r="AB23" s="2"/>
      <c r="AC23" s="2"/>
      <c r="AD23" s="2"/>
      <c r="AE23" s="2"/>
      <c r="AF23" s="11"/>
      <c r="AG23" s="1"/>
      <c r="AH23" s="1"/>
      <c r="AI23" s="1"/>
      <c r="AJ23" s="1"/>
    </row>
    <row r="24" spans="1:36" ht="12.75" customHeight="1">
      <c r="A24" s="2"/>
      <c r="B24" s="2"/>
      <c r="C24" s="2"/>
      <c r="D24" s="2"/>
      <c r="E24" s="2"/>
      <c r="F24" s="2"/>
      <c r="G24" s="46">
        <f>D181</f>
        <v>2</v>
      </c>
      <c r="H24" s="2"/>
      <c r="J24" s="2"/>
      <c r="K24" s="2"/>
      <c r="L24" s="2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2"/>
      <c r="Y24" s="2"/>
      <c r="Z24" s="2"/>
      <c r="AA24" s="2"/>
      <c r="AB24" s="2"/>
      <c r="AC24" s="2"/>
      <c r="AD24" s="2"/>
      <c r="AE24" s="2"/>
      <c r="AF24" s="11"/>
      <c r="AG24" s="1"/>
      <c r="AH24" s="1"/>
      <c r="AI24" s="1"/>
      <c r="AJ24" s="1"/>
    </row>
    <row r="25" spans="1:36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15"/>
      <c r="N25" s="15"/>
      <c r="O25" s="15"/>
      <c r="P25" s="15"/>
      <c r="Q25" s="51">
        <v>4</v>
      </c>
      <c r="R25" s="48">
        <f>ROUND(O27*R28/O32,2)</f>
        <v>3.2</v>
      </c>
      <c r="S25" s="15"/>
      <c r="T25" s="15"/>
      <c r="U25" s="15"/>
      <c r="V25" s="15"/>
      <c r="W25" s="15"/>
      <c r="X25" s="2"/>
      <c r="Y25" s="2"/>
      <c r="Z25" s="2"/>
      <c r="AA25" s="2"/>
      <c r="AB25" s="2"/>
      <c r="AC25" s="2"/>
      <c r="AD25" s="2"/>
      <c r="AE25" s="2"/>
      <c r="AF25" s="11"/>
      <c r="AG25" s="1"/>
      <c r="AH25" s="1"/>
      <c r="AI25" s="1"/>
      <c r="AJ25" s="1"/>
    </row>
    <row r="26" spans="1:36" ht="12.75" customHeight="1">
      <c r="A26" s="2"/>
      <c r="B26" s="2"/>
      <c r="C26" s="2"/>
      <c r="D26" s="46">
        <f>D176+1</f>
        <v>4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11"/>
      <c r="AG26" s="1"/>
      <c r="AH26" s="1"/>
      <c r="AI26" s="1"/>
      <c r="AJ26" s="1"/>
    </row>
    <row r="27" spans="1:36" ht="12.75" customHeight="1">
      <c r="A27" s="2"/>
      <c r="B27" s="2"/>
      <c r="C27" s="2"/>
      <c r="D27" s="11"/>
      <c r="E27" s="2"/>
      <c r="F27" s="51">
        <v>6.95</v>
      </c>
      <c r="G27" s="48">
        <f>ROUND((D26/(D26+G24))*I27,2)</f>
        <v>4.67</v>
      </c>
      <c r="H27" s="2"/>
      <c r="I27" s="46">
        <f>D191</f>
        <v>7</v>
      </c>
      <c r="J27" s="2"/>
      <c r="K27" s="2"/>
      <c r="L27" s="2"/>
      <c r="M27" s="2"/>
      <c r="N27" s="2"/>
      <c r="O27" s="46">
        <f>D193</f>
        <v>4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11"/>
      <c r="AG27" s="1"/>
      <c r="AH27" s="1"/>
      <c r="AI27" s="1"/>
      <c r="AJ27" s="1"/>
    </row>
    <row r="28" spans="1:36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46">
        <f>D183</f>
        <v>8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11"/>
      <c r="AG28" s="1"/>
      <c r="AH28" s="1"/>
      <c r="AI28" s="1"/>
      <c r="AJ28" s="1"/>
    </row>
    <row r="29" spans="1:36" ht="12.75" customHeight="1">
      <c r="A29" s="2"/>
      <c r="B29" s="2"/>
      <c r="C29" s="2"/>
      <c r="D29" s="46">
        <f>D176</f>
        <v>3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11"/>
      <c r="AG29" s="1"/>
      <c r="AH29" s="1"/>
      <c r="AI29" s="1"/>
      <c r="AJ29" s="1"/>
    </row>
    <row r="30" spans="1:36" ht="12.75" customHeight="1">
      <c r="A30" s="2"/>
      <c r="B30" s="2"/>
      <c r="C30" s="2"/>
      <c r="D30" s="2"/>
      <c r="E30" s="2"/>
      <c r="F30" s="51">
        <v>6.42</v>
      </c>
      <c r="G30" s="48">
        <f>ROUND(D29*G24/D26,2)</f>
        <v>1.5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11"/>
      <c r="AG30" s="1"/>
      <c r="AH30" s="1"/>
      <c r="AI30" s="1"/>
      <c r="AJ30" s="1"/>
    </row>
    <row r="31" spans="1:36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11"/>
      <c r="AG31" s="1"/>
      <c r="AH31" s="1"/>
      <c r="AI31" s="1"/>
      <c r="AJ31" s="1"/>
    </row>
    <row r="32" spans="1:36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46">
        <f>D183+2</f>
        <v>10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11"/>
      <c r="AG32" s="1"/>
      <c r="AH32" s="1"/>
      <c r="AI32" s="1"/>
      <c r="AJ32" s="1"/>
    </row>
    <row r="33" spans="1:36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11"/>
      <c r="AG33" s="1"/>
      <c r="AH33" s="1"/>
      <c r="AI33" s="1"/>
      <c r="AJ33" s="1"/>
    </row>
    <row r="34" spans="1:36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11"/>
      <c r="AG34" s="1"/>
      <c r="AH34" s="1"/>
      <c r="AI34" s="1"/>
      <c r="AJ34" s="1"/>
    </row>
    <row r="35" spans="1:36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11"/>
      <c r="AG35" s="1"/>
      <c r="AH35" s="1"/>
      <c r="AI35" s="1"/>
      <c r="AJ35" s="1"/>
    </row>
    <row r="36" spans="1:3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11"/>
      <c r="AG36" s="1"/>
      <c r="AH36" s="1"/>
      <c r="AI36" s="1"/>
      <c r="AJ36" s="1"/>
    </row>
    <row r="37" spans="1:36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11"/>
      <c r="AG37" s="1"/>
      <c r="AH37" s="1"/>
      <c r="AI37" s="1"/>
      <c r="AJ37" s="1"/>
    </row>
    <row r="38" spans="1:36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11"/>
      <c r="AG38" s="1"/>
      <c r="AH38" s="1"/>
      <c r="AI38" s="1"/>
      <c r="AJ38" s="1"/>
    </row>
    <row r="39" spans="1:36" ht="12.75" customHeight="1">
      <c r="A39" s="2"/>
      <c r="B39" s="2"/>
      <c r="D39" s="2"/>
      <c r="E39" s="2"/>
      <c r="F39" s="46">
        <f>D217</f>
        <v>4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11"/>
      <c r="AG39" s="1"/>
      <c r="AH39" s="1"/>
      <c r="AI39" s="1"/>
      <c r="AJ39" s="1"/>
    </row>
    <row r="40" spans="1:36" ht="12.75" customHeight="1">
      <c r="A40" s="2"/>
      <c r="B40" s="2"/>
      <c r="C40" s="48">
        <f>ROUND(F39*D44/H44,2)</f>
        <v>3.11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11"/>
      <c r="AG40" s="1"/>
      <c r="AH40" s="1"/>
      <c r="AI40" s="1"/>
      <c r="AJ40" s="1"/>
    </row>
    <row r="41" spans="1:36" ht="12.75" customHeight="1">
      <c r="A41" s="2"/>
      <c r="B41" s="2"/>
      <c r="C41" s="51">
        <v>4.91</v>
      </c>
      <c r="F41" s="2"/>
      <c r="G41" s="2"/>
      <c r="H41" s="2"/>
      <c r="I41" s="2"/>
      <c r="J41" s="51">
        <v>17.78</v>
      </c>
      <c r="K41" s="48">
        <f>ROUND((D44+H44)*F42/D44,2)</f>
        <v>18.29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11"/>
      <c r="AG41" s="1"/>
      <c r="AH41" s="1"/>
      <c r="AI41" s="1"/>
      <c r="AJ41" s="1"/>
    </row>
    <row r="42" spans="1:36" ht="12.75" customHeight="1">
      <c r="A42" s="2"/>
      <c r="B42" s="2"/>
      <c r="C42" s="2"/>
      <c r="D42" s="2"/>
      <c r="E42" s="2"/>
      <c r="F42" s="50">
        <v>8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11"/>
      <c r="AG42" s="1"/>
      <c r="AH42" s="1"/>
      <c r="AI42" s="1"/>
      <c r="AJ42" s="1"/>
    </row>
    <row r="43" spans="1:36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46">
        <f>T50+6</f>
        <v>13</v>
      </c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11"/>
      <c r="AG43" s="1"/>
      <c r="AH43" s="1"/>
      <c r="AI43" s="1"/>
      <c r="AJ43" s="1"/>
    </row>
    <row r="44" spans="1:36" ht="12.75" customHeight="1">
      <c r="A44" s="2"/>
      <c r="B44" s="2"/>
      <c r="C44" s="2"/>
      <c r="D44" s="46">
        <f>D190</f>
        <v>7</v>
      </c>
      <c r="F44" s="2"/>
      <c r="G44" s="2"/>
      <c r="H44" s="46">
        <f>F39+5</f>
        <v>9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11"/>
      <c r="AG44" s="1"/>
      <c r="AH44" s="1"/>
      <c r="AI44" s="1"/>
      <c r="AJ44" s="1"/>
    </row>
    <row r="45" spans="1:36" ht="12.75" customHeight="1">
      <c r="A45" s="2"/>
      <c r="B45" s="2"/>
      <c r="C45" s="2"/>
      <c r="D45" s="2"/>
      <c r="E45" s="2"/>
      <c r="F45" s="2"/>
      <c r="G45" s="51">
        <v>4.05</v>
      </c>
      <c r="H45" s="48">
        <f>ROUND(K45*D44/(H44+D44),2)</f>
        <v>3.94</v>
      </c>
      <c r="I45" s="2"/>
      <c r="J45" s="2"/>
      <c r="K45" s="50">
        <v>9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11"/>
      <c r="AG45" s="1"/>
      <c r="AH45" s="1"/>
      <c r="AI45" s="1"/>
      <c r="AJ45" s="1"/>
    </row>
    <row r="46" spans="1:3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51">
        <v>4.67</v>
      </c>
      <c r="X46" s="48">
        <f>ROUND(S43*V52/T50-V52,2)</f>
        <v>3.43</v>
      </c>
      <c r="Y46" s="2"/>
      <c r="Z46" s="2"/>
      <c r="AA46" s="2"/>
      <c r="AB46" s="2"/>
      <c r="AC46" s="2"/>
      <c r="AD46" s="2"/>
      <c r="AE46" s="2"/>
      <c r="AF46" s="11"/>
      <c r="AG46" s="1"/>
      <c r="AH46" s="1"/>
      <c r="AI46" s="1"/>
      <c r="AJ46" s="1"/>
    </row>
    <row r="47" spans="1:36" ht="12.75" customHeight="1">
      <c r="A47" s="2"/>
      <c r="B47" s="2"/>
      <c r="C47" s="2"/>
      <c r="D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11"/>
      <c r="AG47" s="1"/>
      <c r="AH47" s="1"/>
      <c r="AI47" s="1"/>
      <c r="AJ47" s="1"/>
    </row>
    <row r="48" spans="1:36" ht="12.75" customHeight="1">
      <c r="A48" s="2"/>
      <c r="B48" s="2"/>
      <c r="C48" s="2"/>
      <c r="D48" s="2"/>
      <c r="E48" s="46">
        <f>D44+3</f>
        <v>10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51">
        <v>4</v>
      </c>
      <c r="R48" s="48">
        <f>ROUND(S43*R53/T50-R53,2)</f>
        <v>2.57</v>
      </c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11"/>
      <c r="AG48" s="1"/>
      <c r="AH48" s="1"/>
      <c r="AI48" s="1"/>
      <c r="AJ48" s="1"/>
    </row>
    <row r="49" spans="1:36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11"/>
      <c r="AG49" s="1"/>
      <c r="AH49" s="1"/>
      <c r="AI49" s="1"/>
      <c r="AJ49" s="1"/>
    </row>
    <row r="50" spans="1:36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L50" s="2"/>
      <c r="M50" s="2"/>
      <c r="N50" s="2"/>
      <c r="O50" s="2"/>
      <c r="P50" s="2"/>
      <c r="Q50" s="2"/>
      <c r="R50" s="2"/>
      <c r="S50" s="2"/>
      <c r="T50" s="46">
        <f>D190</f>
        <v>7</v>
      </c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11"/>
      <c r="AG50" s="1"/>
      <c r="AH50" s="1"/>
      <c r="AI50" s="1"/>
      <c r="AJ50" s="1"/>
    </row>
    <row r="51" spans="1:36" ht="12.75" customHeight="1">
      <c r="A51" s="2"/>
      <c r="B51" s="2"/>
      <c r="C51" s="2"/>
      <c r="D51" s="2"/>
      <c r="E51" s="2"/>
      <c r="F51" s="2"/>
      <c r="G51" s="2"/>
      <c r="H51" s="2"/>
      <c r="I51" s="2"/>
      <c r="J51" s="51">
        <v>14.67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11"/>
      <c r="AG51" s="1"/>
      <c r="AH51" s="1"/>
      <c r="AI51" s="1"/>
      <c r="AJ51" s="1"/>
    </row>
    <row r="52" spans="1:36" ht="12.75" customHeight="1">
      <c r="A52" s="2"/>
      <c r="B52" s="2"/>
      <c r="C52" s="2"/>
      <c r="D52" s="2"/>
      <c r="E52" s="2"/>
      <c r="F52" s="2"/>
      <c r="G52" s="2"/>
      <c r="H52" s="2"/>
      <c r="I52" s="2"/>
      <c r="J52" s="48">
        <f>ROUND(H44*E48/D44,2)</f>
        <v>12.86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46">
        <f>R53+1</f>
        <v>4</v>
      </c>
      <c r="W52" s="2"/>
      <c r="X52" s="2"/>
      <c r="Y52" s="2"/>
      <c r="Z52" s="2"/>
      <c r="AA52" s="2"/>
      <c r="AB52" s="2"/>
      <c r="AC52" s="2"/>
      <c r="AD52" s="2"/>
      <c r="AE52" s="2"/>
      <c r="AF52" s="11"/>
      <c r="AG52" s="1"/>
      <c r="AH52" s="1"/>
      <c r="AI52" s="1"/>
      <c r="AJ52" s="1"/>
    </row>
    <row r="53" spans="1:36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46">
        <f>D186</f>
        <v>3</v>
      </c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11"/>
      <c r="AG53" s="1"/>
      <c r="AH53" s="1"/>
      <c r="AI53" s="1"/>
      <c r="AJ53" s="1"/>
    </row>
    <row r="54" spans="1:36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11"/>
      <c r="AG54" s="1"/>
      <c r="AH54" s="1"/>
      <c r="AI54" s="1"/>
      <c r="AJ54" s="1"/>
    </row>
    <row r="55" spans="1:36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11"/>
      <c r="AG55" s="1"/>
      <c r="AH55" s="1"/>
      <c r="AI55" s="1"/>
      <c r="AJ55" s="1"/>
    </row>
    <row r="56" spans="1:3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11"/>
      <c r="AG56" s="1"/>
      <c r="AH56" s="1"/>
      <c r="AI56" s="1"/>
      <c r="AJ56" s="1"/>
    </row>
    <row r="57" spans="1:36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11"/>
      <c r="AG57" s="1"/>
      <c r="AH57" s="1"/>
      <c r="AI57" s="1"/>
      <c r="AJ57" s="1"/>
    </row>
    <row r="58" spans="1:36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11"/>
      <c r="AG58" s="1"/>
      <c r="AH58" s="1"/>
      <c r="AI58" s="1"/>
      <c r="AJ58" s="1"/>
    </row>
    <row r="59" spans="1:36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11"/>
      <c r="AG59" s="1"/>
      <c r="AH59" s="1"/>
      <c r="AI59" s="1"/>
      <c r="AJ59" s="1"/>
    </row>
    <row r="60" spans="1:36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 t="s">
        <v>37</v>
      </c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11"/>
      <c r="AG60" s="1"/>
      <c r="AH60" s="1"/>
      <c r="AI60" s="1"/>
      <c r="AJ60" s="1"/>
    </row>
    <row r="61" spans="1:36" ht="12.75" customHeight="1">
      <c r="A61" s="2"/>
      <c r="B61" s="2"/>
      <c r="C61" s="2"/>
      <c r="D61" s="2"/>
      <c r="E61" s="2"/>
      <c r="F61" s="50">
        <v>7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t="s">
        <v>38</v>
      </c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11"/>
      <c r="AG61" s="1"/>
      <c r="AH61" s="1"/>
      <c r="AI61" s="1"/>
      <c r="AJ61" s="1"/>
    </row>
    <row r="62" spans="1:36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11"/>
      <c r="AG62" s="1"/>
      <c r="AH62" s="1"/>
      <c r="AI62" s="1"/>
      <c r="AJ62" s="1"/>
    </row>
    <row r="63" spans="1:36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11"/>
      <c r="AG63" s="1"/>
      <c r="AH63" s="1"/>
      <c r="AI63" s="1"/>
      <c r="AJ63" s="1"/>
    </row>
    <row r="64" spans="1:36" ht="12.75" customHeight="1">
      <c r="A64" s="2"/>
      <c r="B64" s="2"/>
      <c r="C64" s="2"/>
      <c r="D64" s="2"/>
      <c r="E64" s="2"/>
      <c r="F64" s="2"/>
      <c r="G64" s="2"/>
      <c r="H64" s="46">
        <f>E65+3</f>
        <v>7</v>
      </c>
      <c r="I64" s="2"/>
      <c r="J64" s="2"/>
      <c r="K64" s="2"/>
      <c r="L64" s="2"/>
      <c r="M64" s="2"/>
      <c r="N64" s="2"/>
      <c r="O64" s="2"/>
      <c r="P64" s="2"/>
      <c r="Q64" s="2"/>
      <c r="R64" s="48">
        <f>(R70+U74)*N66/X71</f>
        <v>4.7272727272727275</v>
      </c>
      <c r="S64" s="2"/>
      <c r="T64" s="2"/>
      <c r="U64" s="2"/>
      <c r="V64" s="2"/>
      <c r="W64" s="2"/>
      <c r="X64" s="2"/>
      <c r="Y64" s="52">
        <f>U74*U65/R70</f>
        <v>1.6923076923076923</v>
      </c>
      <c r="Z64" s="2"/>
      <c r="AA64" s="2"/>
      <c r="AB64" s="2"/>
      <c r="AC64" s="2"/>
      <c r="AD64" s="2"/>
      <c r="AE64" s="2"/>
      <c r="AF64" s="11"/>
      <c r="AG64" s="1"/>
      <c r="AH64" s="1"/>
      <c r="AI64" s="1"/>
      <c r="AJ64" s="1"/>
    </row>
    <row r="65" spans="1:36" ht="12.75" customHeight="1">
      <c r="A65" s="2"/>
      <c r="B65" s="2"/>
      <c r="C65" s="2"/>
      <c r="D65" s="2"/>
      <c r="E65" s="46">
        <f>D193</f>
        <v>4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47">
        <v>11.2</v>
      </c>
      <c r="R65" s="48">
        <f>ROUND(R64,2)</f>
        <v>4.73</v>
      </c>
      <c r="S65" s="2"/>
      <c r="T65" s="2"/>
      <c r="U65" s="48">
        <f>R70*O69/R64</f>
        <v>3.8076923076923075</v>
      </c>
      <c r="V65" s="2"/>
      <c r="W65" s="2"/>
      <c r="X65" s="47">
        <v>4.29</v>
      </c>
      <c r="Y65" s="48">
        <f>ROUND(Y64,2)</f>
        <v>1.69</v>
      </c>
      <c r="Z65" s="2"/>
      <c r="AA65" s="2"/>
      <c r="AB65" s="2"/>
      <c r="AC65" s="2"/>
      <c r="AD65" s="2"/>
      <c r="AE65" s="2"/>
      <c r="AF65" s="11"/>
      <c r="AG65" s="1"/>
      <c r="AH65" s="1"/>
      <c r="AI65" s="1"/>
      <c r="AJ65" s="1"/>
    </row>
    <row r="66" spans="1:3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46">
        <f>D185</f>
        <v>4</v>
      </c>
      <c r="O66" s="2"/>
      <c r="P66" s="2"/>
      <c r="Q66" s="2"/>
      <c r="R66" s="2"/>
      <c r="S66" s="2"/>
      <c r="T66" s="47">
        <v>6.96</v>
      </c>
      <c r="U66" s="48">
        <f>ROUND(U65,2)</f>
        <v>3.81</v>
      </c>
      <c r="V66" s="2"/>
      <c r="W66" s="2"/>
      <c r="X66" s="2"/>
      <c r="Y66" s="2"/>
      <c r="Z66" s="2"/>
      <c r="AA66" s="2"/>
      <c r="AB66" s="2"/>
      <c r="AC66" s="2"/>
      <c r="AD66" s="2"/>
      <c r="AE66" s="2"/>
      <c r="AF66" s="11"/>
      <c r="AG66" s="1"/>
      <c r="AH66" s="1"/>
      <c r="AI66" s="1"/>
      <c r="AJ66" s="1"/>
    </row>
    <row r="67" spans="1:36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11"/>
      <c r="AG67" s="1"/>
      <c r="AH67" s="1"/>
      <c r="AI67" s="1"/>
      <c r="AJ67" s="1"/>
    </row>
    <row r="68" spans="1:36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48">
        <f>R70*N66/R64</f>
        <v>7.615384615384615</v>
      </c>
      <c r="W68" s="2"/>
      <c r="X68" s="2"/>
      <c r="Y68" s="2"/>
      <c r="Z68" s="2"/>
      <c r="AA68" s="2"/>
      <c r="AB68" s="2"/>
      <c r="AC68" s="2"/>
      <c r="AD68" s="2"/>
      <c r="AE68" s="2"/>
      <c r="AF68" s="11"/>
      <c r="AG68" s="1"/>
      <c r="AH68" s="1"/>
      <c r="AI68" s="1"/>
      <c r="AJ68" s="1"/>
    </row>
    <row r="69" spans="1:36" ht="12.75" customHeight="1">
      <c r="A69" s="2"/>
      <c r="B69" s="2"/>
      <c r="C69" s="2"/>
      <c r="D69" s="2"/>
      <c r="E69" s="46">
        <f>D197</f>
        <v>2</v>
      </c>
      <c r="F69" s="2"/>
      <c r="G69" s="47">
        <v>3.75</v>
      </c>
      <c r="H69" s="48">
        <f>ROUND(E69*E65/H64,2)</f>
        <v>1.14</v>
      </c>
      <c r="I69" s="2"/>
      <c r="J69" s="2"/>
      <c r="K69" s="2"/>
      <c r="L69" s="2"/>
      <c r="M69" s="2"/>
      <c r="N69" s="2"/>
      <c r="O69" s="46">
        <f>D197</f>
        <v>2</v>
      </c>
      <c r="P69" s="2"/>
      <c r="Q69" s="2"/>
      <c r="R69" s="2"/>
      <c r="S69" s="2"/>
      <c r="T69" s="2"/>
      <c r="U69" s="47">
        <v>9.29</v>
      </c>
      <c r="V69" s="48">
        <f>ROUND(V68,2)</f>
        <v>7.62</v>
      </c>
      <c r="W69" s="2"/>
      <c r="X69" s="2"/>
      <c r="Y69" s="2"/>
      <c r="Z69" s="2"/>
      <c r="AA69" s="2"/>
      <c r="AB69" s="2"/>
      <c r="AC69" s="2"/>
      <c r="AD69" s="2"/>
      <c r="AE69" s="2"/>
      <c r="AF69" s="11"/>
      <c r="AG69" s="1"/>
      <c r="AH69" s="1"/>
      <c r="AI69" s="1"/>
      <c r="AJ69" s="1"/>
    </row>
    <row r="70" spans="1:36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46">
        <f>U74+5</f>
        <v>9</v>
      </c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11"/>
      <c r="AG70" s="1"/>
      <c r="AH70" s="1"/>
      <c r="AI70" s="1"/>
      <c r="AJ70" s="1"/>
    </row>
    <row r="71" spans="1:36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46">
        <f>N66+7</f>
        <v>11</v>
      </c>
      <c r="Y71" s="2"/>
      <c r="Z71" s="2"/>
      <c r="AA71" s="2"/>
      <c r="AB71" s="2"/>
      <c r="AC71" s="2"/>
      <c r="AD71" s="2"/>
      <c r="AE71" s="2"/>
      <c r="AF71" s="11"/>
      <c r="AG71" s="1"/>
      <c r="AH71" s="1"/>
      <c r="AI71" s="1"/>
      <c r="AJ71" s="1"/>
    </row>
    <row r="72" spans="1:36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11"/>
      <c r="AG72" s="1"/>
      <c r="AH72" s="1"/>
      <c r="AI72" s="1"/>
      <c r="AJ72" s="1"/>
    </row>
    <row r="73" spans="1:36" ht="12.75" customHeight="1">
      <c r="A73" s="2"/>
      <c r="B73" s="2"/>
      <c r="C73" s="2"/>
      <c r="D73" s="2"/>
      <c r="E73" s="2"/>
      <c r="F73" s="47">
        <v>5.25</v>
      </c>
      <c r="G73" s="48">
        <f>ROUND(E69*F61/H64,2)</f>
        <v>2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11"/>
      <c r="AG73" s="1"/>
      <c r="AH73" s="1"/>
      <c r="AI73" s="1"/>
      <c r="AJ73" s="1"/>
    </row>
    <row r="74" spans="1:36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46">
        <f>D185</f>
        <v>4</v>
      </c>
      <c r="V74" s="2"/>
      <c r="W74" s="2"/>
      <c r="X74" s="2"/>
      <c r="Y74" s="2"/>
      <c r="Z74" s="2"/>
      <c r="AA74" s="2"/>
      <c r="AB74" s="2"/>
      <c r="AC74" s="2"/>
      <c r="AD74" s="2"/>
      <c r="AE74" s="2"/>
      <c r="AF74" s="11"/>
      <c r="AG74" s="1"/>
      <c r="AH74" s="1"/>
      <c r="AI74" s="1"/>
      <c r="AJ74" s="1"/>
    </row>
    <row r="75" spans="1:36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11"/>
      <c r="AG75" s="1"/>
      <c r="AH75" s="1"/>
      <c r="AI75" s="1"/>
      <c r="AJ75" s="1"/>
    </row>
    <row r="76" spans="1:3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11"/>
      <c r="AG76" s="1"/>
      <c r="AH76" s="1"/>
      <c r="AI76" s="1"/>
      <c r="AJ76" s="1"/>
    </row>
    <row r="77" spans="1:36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11"/>
      <c r="AG77" s="1"/>
      <c r="AH77" s="1"/>
      <c r="AI77" s="1"/>
      <c r="AJ77" s="1"/>
    </row>
    <row r="78" spans="1:36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11"/>
      <c r="AG78" s="1"/>
      <c r="AH78" s="1"/>
      <c r="AI78" s="1"/>
      <c r="AJ78" s="1"/>
    </row>
    <row r="79" spans="1:36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11"/>
      <c r="AG79" s="1"/>
      <c r="AH79" s="1"/>
      <c r="AI79" s="1"/>
      <c r="AJ79" s="1"/>
    </row>
    <row r="80" spans="1:36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11"/>
      <c r="AG80" s="1"/>
      <c r="AH80" s="1"/>
      <c r="AI80" s="1"/>
      <c r="AJ80" s="1"/>
    </row>
    <row r="81" spans="1:36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11"/>
      <c r="AG81" s="1"/>
      <c r="AH81" s="1"/>
      <c r="AI81" s="1"/>
      <c r="AJ81" s="1"/>
    </row>
    <row r="82" spans="1:36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11"/>
      <c r="AG82" s="1"/>
      <c r="AH82" s="1"/>
      <c r="AI82" s="1"/>
      <c r="AJ82" s="1"/>
    </row>
    <row r="83" spans="1:36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11"/>
      <c r="AG83" s="1"/>
      <c r="AH83" s="1"/>
      <c r="AI83" s="1"/>
      <c r="AJ83" s="1"/>
    </row>
    <row r="84" spans="1:36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11"/>
      <c r="AG84" s="1"/>
      <c r="AH84" s="1"/>
      <c r="AI84" s="1"/>
      <c r="AJ84" s="1"/>
    </row>
    <row r="85" spans="1:36" ht="12.75" customHeight="1">
      <c r="A85" s="2"/>
      <c r="B85" s="2"/>
      <c r="C85" s="2"/>
      <c r="D85" s="2"/>
      <c r="E85" s="2"/>
      <c r="F85" s="2"/>
      <c r="G85" s="2"/>
      <c r="H85" s="4" t="s">
        <v>31</v>
      </c>
      <c r="I85" s="4"/>
      <c r="J85" s="4"/>
      <c r="K85" s="4"/>
      <c r="L85" s="4"/>
      <c r="M85" s="4"/>
      <c r="N85" s="4"/>
      <c r="O85" s="4"/>
      <c r="P85" s="4"/>
      <c r="Q85" s="4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11"/>
      <c r="AG85" s="1"/>
      <c r="AH85" s="1"/>
      <c r="AI85" s="1"/>
      <c r="AJ85" s="1"/>
    </row>
    <row r="86" spans="1:36" ht="12.75" customHeight="1">
      <c r="A86" s="2"/>
      <c r="B86" s="2"/>
      <c r="C86" s="2"/>
      <c r="D86" s="2"/>
      <c r="E86" s="2"/>
      <c r="F86" s="2"/>
      <c r="G86" s="2"/>
      <c r="H86" s="4" t="s">
        <v>32</v>
      </c>
      <c r="I86" s="4"/>
      <c r="J86" s="4"/>
      <c r="K86" s="4"/>
      <c r="L86" s="4"/>
      <c r="M86" s="4"/>
      <c r="N86" s="4"/>
      <c r="O86" s="4"/>
      <c r="P86" s="4"/>
      <c r="Q86" s="4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11"/>
      <c r="AG86" s="1"/>
      <c r="AH86" s="1"/>
      <c r="AI86" s="1"/>
      <c r="AJ86" s="1"/>
    </row>
    <row r="87" spans="1:36" ht="12.75" customHeight="1">
      <c r="A87" s="2"/>
      <c r="B87" s="2"/>
      <c r="C87" s="47">
        <v>64.62</v>
      </c>
      <c r="D87" s="48">
        <f>ROUND((E98*C100)/(E104*(1-E98/E104)),2)</f>
        <v>32.69</v>
      </c>
      <c r="E87" s="2"/>
      <c r="F87" s="2"/>
      <c r="G87" s="2"/>
      <c r="H87" s="4" t="s">
        <v>33</v>
      </c>
      <c r="I87" s="4"/>
      <c r="J87" s="4"/>
      <c r="K87" s="4"/>
      <c r="L87" s="4"/>
      <c r="M87" s="4"/>
      <c r="N87" s="4"/>
      <c r="O87" s="4"/>
      <c r="P87" s="4"/>
      <c r="Q87" s="4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11"/>
      <c r="AG87" s="1"/>
      <c r="AH87" s="1"/>
      <c r="AI87" s="1"/>
      <c r="AJ87" s="1"/>
    </row>
    <row r="88" spans="1:36" ht="12.75" customHeight="1">
      <c r="A88" s="2"/>
      <c r="B88" s="2"/>
      <c r="C88" s="2"/>
      <c r="D88" s="2"/>
      <c r="E88" s="2"/>
      <c r="F88" s="2"/>
      <c r="G88" s="2"/>
      <c r="H88" s="4" t="s">
        <v>34</v>
      </c>
      <c r="I88" s="4"/>
      <c r="J88" s="4"/>
      <c r="K88" s="4"/>
      <c r="L88" s="4"/>
      <c r="M88" s="4"/>
      <c r="N88" s="4"/>
      <c r="O88" s="4"/>
      <c r="P88" s="4"/>
      <c r="Q88" s="4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11"/>
      <c r="AG88" s="1"/>
      <c r="AH88" s="1"/>
      <c r="AI88" s="1"/>
      <c r="AJ88" s="1"/>
    </row>
    <row r="89" spans="1:36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11"/>
      <c r="AG89" s="1"/>
      <c r="AH89" s="1"/>
      <c r="AI89" s="1"/>
      <c r="AJ89" s="1"/>
    </row>
    <row r="90" spans="1:36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11"/>
      <c r="AG90" s="1"/>
      <c r="AH90" s="1"/>
      <c r="AI90" s="1"/>
      <c r="AJ90" s="1"/>
    </row>
    <row r="91" spans="1:36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49"/>
      <c r="M91" s="2"/>
      <c r="N91" s="33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11"/>
      <c r="AG91" s="1"/>
      <c r="AH91" s="1"/>
      <c r="AI91" s="1"/>
      <c r="AJ91" s="1"/>
    </row>
    <row r="92" spans="1:36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49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11"/>
      <c r="AG92" s="1"/>
      <c r="AH92" s="1"/>
      <c r="AI92" s="1"/>
      <c r="AJ92" s="1"/>
    </row>
    <row r="93" spans="1:36" ht="12.75" customHeight="1">
      <c r="A93" s="2"/>
      <c r="B93" s="2"/>
      <c r="C93" s="2"/>
      <c r="D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11"/>
      <c r="AG93" s="1"/>
      <c r="AH93" s="1"/>
      <c r="AI93" s="1"/>
      <c r="AJ93" s="1"/>
    </row>
    <row r="94" spans="1:36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11"/>
      <c r="AG94" s="1"/>
      <c r="AH94" s="1"/>
      <c r="AI94" s="1"/>
      <c r="AJ94" s="1"/>
    </row>
    <row r="95" spans="1:36" ht="12.75" customHeight="1">
      <c r="A95" s="2"/>
      <c r="B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11"/>
      <c r="AG95" s="1"/>
      <c r="AH95" s="1"/>
      <c r="AI95" s="1"/>
      <c r="AJ95" s="1"/>
    </row>
    <row r="96" spans="1:3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11"/>
      <c r="AG96" s="1"/>
      <c r="AH96" s="1"/>
      <c r="AI96" s="1"/>
      <c r="AJ96" s="1"/>
    </row>
    <row r="97" spans="1:36" ht="12.75" customHeight="1">
      <c r="A97" s="2"/>
      <c r="B97" s="2"/>
      <c r="C97" s="2"/>
      <c r="D97" s="2"/>
      <c r="E97" s="11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11"/>
      <c r="AG97" s="1"/>
      <c r="AH97" s="1"/>
      <c r="AI97" s="1"/>
      <c r="AJ97" s="1"/>
    </row>
    <row r="98" spans="1:36" ht="12.75" customHeight="1">
      <c r="A98" s="2"/>
      <c r="B98" s="2"/>
      <c r="C98" s="2"/>
      <c r="D98" s="2"/>
      <c r="E98" s="50">
        <f>D181+11</f>
        <v>13</v>
      </c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11"/>
      <c r="AG98" s="1"/>
      <c r="AH98" s="1"/>
      <c r="AI98" s="1"/>
      <c r="AJ98" s="1"/>
    </row>
    <row r="99" spans="1:36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11"/>
      <c r="AG99" s="1"/>
      <c r="AH99" s="1"/>
      <c r="AI99" s="1"/>
      <c r="AJ99" s="1"/>
    </row>
    <row r="100" spans="1:36" ht="12.75" customHeight="1">
      <c r="A100" s="2"/>
      <c r="B100" s="2"/>
      <c r="C100" s="50">
        <v>42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11"/>
      <c r="AG100" s="1"/>
      <c r="AH100" s="1"/>
      <c r="AI100" s="1"/>
      <c r="AJ100" s="1"/>
    </row>
    <row r="101" spans="1:36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11"/>
      <c r="AG101" s="1"/>
      <c r="AH101" s="1"/>
      <c r="AI101" s="1"/>
      <c r="AJ101" s="1"/>
    </row>
    <row r="102" spans="1:36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11"/>
      <c r="AG102" s="1"/>
      <c r="AH102" s="1"/>
      <c r="AI102" s="1"/>
      <c r="AJ102" s="1"/>
    </row>
    <row r="103" spans="1:36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11"/>
      <c r="AG103" s="1"/>
      <c r="AH103" s="1"/>
      <c r="AI103" s="1"/>
      <c r="AJ103" s="1"/>
    </row>
    <row r="104" spans="1:36" ht="12.75" customHeight="1">
      <c r="A104" s="2"/>
      <c r="B104" s="2"/>
      <c r="C104" s="2"/>
      <c r="D104" s="2"/>
      <c r="E104" s="50">
        <v>29.7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11"/>
      <c r="AG104" s="1"/>
      <c r="AH104" s="1"/>
      <c r="AI104" s="1"/>
      <c r="AJ104" s="1"/>
    </row>
    <row r="105" spans="1:36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11"/>
      <c r="AG105" s="1"/>
      <c r="AH105" s="1"/>
      <c r="AI105" s="1"/>
      <c r="AJ105" s="1"/>
    </row>
    <row r="106" spans="1:36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F106" s="11"/>
      <c r="AG106" s="1"/>
      <c r="AH106" s="1"/>
      <c r="AI106" s="1"/>
      <c r="AJ106" s="1"/>
    </row>
    <row r="107" spans="1:36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11"/>
      <c r="AG107" s="1"/>
      <c r="AH107" s="1"/>
      <c r="AI107" s="1"/>
      <c r="AJ107" s="1"/>
    </row>
    <row r="108" spans="1:36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11"/>
      <c r="AG108" s="1"/>
      <c r="AH108" s="1"/>
      <c r="AI108" s="1"/>
      <c r="AJ108" s="1"/>
    </row>
    <row r="109" spans="1:36" ht="15">
      <c r="A109" s="2"/>
      <c r="B109" s="2"/>
      <c r="C109" s="3">
        <f>IF(OR(H1=852456,B160=1111),"Du hast die Aufgaben nun einmal gelöst und erhältst den ersten Hinweis.  ","")</f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11"/>
      <c r="AG109" s="1"/>
      <c r="AH109" s="1"/>
      <c r="AI109" s="1"/>
      <c r="AJ109" s="1"/>
    </row>
    <row r="110" spans="1:36" ht="15">
      <c r="A110" s="2"/>
      <c r="B110" s="2"/>
      <c r="C110" s="4"/>
      <c r="D110" s="4"/>
      <c r="E110" s="4"/>
      <c r="F110" s="4"/>
      <c r="G110" s="4"/>
      <c r="H110" s="4"/>
      <c r="I110" s="4"/>
      <c r="J110" s="5">
        <f>IF(OR(H1=852456,B160=1111),"Löse die Aufgaben mit der Zufallszahl","")</f>
      </c>
      <c r="K110" s="6">
        <f>IF(OR(H1=852456,B160=1111),A166,"")</f>
      </c>
      <c r="L110" s="3">
        <f>IF(OR(H1=852456,B160=1111)," und du bekommst einen weiteren Hinweis.","")</f>
      </c>
      <c r="M110" s="4"/>
      <c r="N110" s="4"/>
      <c r="O110" s="4"/>
      <c r="P110" s="4"/>
      <c r="Q110" s="4"/>
      <c r="R110" s="4"/>
      <c r="S110" s="4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11"/>
      <c r="AG110" s="1"/>
      <c r="AH110" s="1"/>
      <c r="AI110" s="1"/>
      <c r="AJ110" s="1"/>
    </row>
    <row r="111" spans="1:36" ht="15">
      <c r="A111" s="2"/>
      <c r="B111" s="2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7">
        <f>IF(OR(H1=852456,B161=1111),"Löse die Aufgaben noch einmal mit der Zufallszahl ","")</f>
      </c>
      <c r="N111" s="7">
        <f>IF(OR(H1=852456,B161=1111),A167,"")</f>
      </c>
      <c r="O111" s="8">
        <f>IF(OR(H1=852456,B161=1111)," und du bekommst den Gutschein.","")</f>
      </c>
      <c r="P111" s="4"/>
      <c r="Q111" s="4"/>
      <c r="R111" s="4"/>
      <c r="S111" s="4"/>
      <c r="T111" s="4"/>
      <c r="U111" s="4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11"/>
      <c r="AG111" s="1"/>
      <c r="AH111" s="1"/>
      <c r="AI111" s="1"/>
      <c r="AJ111" s="1"/>
    </row>
    <row r="112" spans="1:36" ht="15">
      <c r="A112" s="2"/>
      <c r="B112" s="2"/>
      <c r="C112" s="9">
        <f>IF(OR(H1=852456,B162=1111),"Klicke auf die Rubrik -Gutschein 1- und drucke den Gutschein aus.","")</f>
      </c>
      <c r="D112" s="4"/>
      <c r="E112" s="4"/>
      <c r="F112" s="4"/>
      <c r="G112" s="2"/>
      <c r="H112" s="4"/>
      <c r="I112" s="4"/>
      <c r="J112" s="4"/>
      <c r="K112" s="4"/>
      <c r="L112" s="4"/>
      <c r="M112" s="4"/>
      <c r="N112" s="4"/>
      <c r="O112" s="4"/>
      <c r="P112" s="4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11"/>
      <c r="AG112" s="1"/>
      <c r="AH112" s="1"/>
      <c r="AI112" s="1"/>
      <c r="AJ112" s="1"/>
    </row>
    <row r="113" spans="1:36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11"/>
      <c r="AG113" s="1"/>
      <c r="AH113" s="1"/>
      <c r="AI113" s="1"/>
      <c r="AJ113" s="1"/>
    </row>
    <row r="114" spans="1:32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1:32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1:32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1:32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1:32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1:32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1:32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1:32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1:32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1:32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1:32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:32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1:32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1:32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1:32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1:32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1:32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1:32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1:32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1:32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1:32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1:32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1:32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1:32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1:32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1:32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1:32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1:32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1:32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1:32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1:32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1:32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1:32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1:32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1:32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1:32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1:32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1:32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1:32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1:32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1:32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1:15" ht="12.7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</row>
    <row r="156" spans="1:15" ht="12.7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</row>
    <row r="157" spans="1:16" ht="12.7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32"/>
    </row>
    <row r="158" spans="1:16" ht="12.75">
      <c r="A158" s="28"/>
      <c r="B158" s="28"/>
      <c r="C158" s="28" t="s">
        <v>9</v>
      </c>
      <c r="D158" s="28" t="s">
        <v>10</v>
      </c>
      <c r="E158" s="28" t="s">
        <v>11</v>
      </c>
      <c r="F158" s="28" t="s">
        <v>12</v>
      </c>
      <c r="G158" s="28" t="s">
        <v>13</v>
      </c>
      <c r="H158" s="28" t="s">
        <v>14</v>
      </c>
      <c r="I158" s="28" t="s">
        <v>15</v>
      </c>
      <c r="J158" s="28" t="s">
        <v>16</v>
      </c>
      <c r="K158" s="28" t="s">
        <v>17</v>
      </c>
      <c r="L158" s="28" t="s">
        <v>18</v>
      </c>
      <c r="M158" s="28"/>
      <c r="N158" s="28"/>
      <c r="O158" s="28"/>
      <c r="P158" s="32"/>
    </row>
    <row r="159" spans="1:16" ht="12.75">
      <c r="A159" s="28"/>
      <c r="B159" s="28"/>
      <c r="C159" s="28">
        <f>IF(AND(F27=G27,F30=G30,Q25=R25),1111,999)</f>
        <v>999</v>
      </c>
      <c r="D159" s="28">
        <f>IF(AND(C41=C40,G45=H45,J51=J52,J41=K41,Q48=R48,W46=X46),1111,999)</f>
        <v>999</v>
      </c>
      <c r="E159" s="28">
        <f>IF(AND(F73=G73,G69=H69,Q65=R65,T66=U66,U69=V69,X65=Y65),1111,999)</f>
        <v>999</v>
      </c>
      <c r="F159" s="28">
        <f>IF(AND(C87=D87),1111,999)</f>
        <v>999</v>
      </c>
      <c r="G159" s="28">
        <v>1111</v>
      </c>
      <c r="H159" s="28">
        <v>1111</v>
      </c>
      <c r="I159" s="28">
        <v>1111</v>
      </c>
      <c r="J159" s="28">
        <v>1111</v>
      </c>
      <c r="K159" s="28">
        <v>1111</v>
      </c>
      <c r="L159" s="28">
        <v>1111</v>
      </c>
      <c r="M159" s="28"/>
      <c r="N159" s="28"/>
      <c r="O159" s="28"/>
      <c r="P159" s="32"/>
    </row>
    <row r="160" spans="1:16" ht="12.75">
      <c r="A160" s="28" t="s">
        <v>19</v>
      </c>
      <c r="B160" s="28">
        <f>IF(AND(C159=1111,D159=1111,E159=1111,F159=1111,G159=1111,H159=1111,I159=1111,J159=1111,K159=1111,L159=1111,B4&lt;&gt;A166,B4&lt;&gt;A167),1111,999)</f>
        <v>999</v>
      </c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32"/>
    </row>
    <row r="161" spans="1:16" ht="12.75">
      <c r="A161" s="28" t="s">
        <v>20</v>
      </c>
      <c r="B161" s="28">
        <f>IF(AND(C159=1111,D159=1111,E159=1111,F159=1111,G159=1111,H159=1111,I159=1111,J159=1111,K159=1111,L159=1111,B4=A166),1111,999)</f>
        <v>999</v>
      </c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32"/>
    </row>
    <row r="162" spans="1:16" ht="12.75">
      <c r="A162" s="28" t="s">
        <v>21</v>
      </c>
      <c r="B162" s="28">
        <f>IF(AND(C159=1111,D159=1111,E159=1111,F159=1111,G159=1111,H159=1111,I159=1111,J159=1111,K159=1111,L159=1111,B4=A167),1111,999)</f>
        <v>999</v>
      </c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32"/>
    </row>
    <row r="163" spans="1:16" ht="12.75">
      <c r="A163" s="53">
        <f ca="1">TODAY()</f>
        <v>41174</v>
      </c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32"/>
    </row>
    <row r="164" spans="1:16" ht="12.75">
      <c r="A164" s="54">
        <f ca="1">TODAY()+11</f>
        <v>41185</v>
      </c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32"/>
    </row>
    <row r="165" spans="1:16" ht="12.75">
      <c r="A165" s="54">
        <f>MOD(A164,30)+12</f>
        <v>37</v>
      </c>
      <c r="B165" s="28" t="s">
        <v>2</v>
      </c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32"/>
    </row>
    <row r="166" spans="1:16" ht="12.75">
      <c r="A166" s="54">
        <f>A165+6</f>
        <v>43</v>
      </c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32"/>
    </row>
    <row r="167" spans="1:16" ht="12.75">
      <c r="A167" s="54">
        <f>MOD(A166*73,61)+6</f>
        <v>34</v>
      </c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32"/>
    </row>
    <row r="168" spans="1:16" ht="12.75">
      <c r="A168" s="55">
        <f>MOD(B4,50)*0.01</f>
        <v>0.03</v>
      </c>
      <c r="B168" s="28" t="s">
        <v>8</v>
      </c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32"/>
    </row>
    <row r="169" spans="1:16" ht="12.75">
      <c r="A169" s="56">
        <v>10</v>
      </c>
      <c r="B169" s="55" t="s">
        <v>0</v>
      </c>
      <c r="C169" s="55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32"/>
    </row>
    <row r="170" spans="1:16" ht="12.7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32"/>
    </row>
    <row r="171" spans="1:16" ht="12.75">
      <c r="A171" s="28"/>
      <c r="B171" s="28" t="s">
        <v>2</v>
      </c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32"/>
    </row>
    <row r="172" spans="1:16" ht="12.75">
      <c r="A172" s="28" t="s">
        <v>3</v>
      </c>
      <c r="B172" s="56">
        <f>-3.89-A165*0.001</f>
        <v>-3.927</v>
      </c>
      <c r="C172" s="55"/>
      <c r="D172" s="28"/>
      <c r="E172" s="55" t="s">
        <v>5</v>
      </c>
      <c r="F172" s="28" t="s">
        <v>4</v>
      </c>
      <c r="G172" s="28"/>
      <c r="H172" s="28"/>
      <c r="I172" s="28"/>
      <c r="J172" s="28"/>
      <c r="K172" s="28"/>
      <c r="L172" s="28"/>
      <c r="M172" s="28"/>
      <c r="N172" s="28"/>
      <c r="O172" s="28"/>
      <c r="P172" s="32"/>
    </row>
    <row r="173" spans="1:16" ht="12.75">
      <c r="A173" s="28" t="s">
        <v>1</v>
      </c>
      <c r="B173" s="57">
        <f>0.3+A168</f>
        <v>0.32999999999999996</v>
      </c>
      <c r="C173" s="55"/>
      <c r="D173" s="28"/>
      <c r="E173" s="28"/>
      <c r="F173" s="56"/>
      <c r="G173" s="58"/>
      <c r="H173" s="28"/>
      <c r="I173" s="28"/>
      <c r="J173" s="28"/>
      <c r="K173" s="28"/>
      <c r="L173" s="28"/>
      <c r="M173" s="28"/>
      <c r="N173" s="28"/>
      <c r="O173" s="28"/>
      <c r="P173" s="32"/>
    </row>
    <row r="174" spans="1:16" ht="12.75">
      <c r="A174" s="28"/>
      <c r="B174" s="59">
        <f aca="true" t="shared" si="0" ref="B174:B205">$B$172*B173*(B173-1)</f>
        <v>0.8682597</v>
      </c>
      <c r="C174" s="55">
        <f>IF(B174&lt;0.5,-ROUND(MOD(B174*10^3,$A$169)+1,0),ROUND(MOD(B174*10^3,$A$169)+1,0))</f>
        <v>9</v>
      </c>
      <c r="D174" s="55">
        <f>ROUND(MOD(B174*10^3,$A$169)+1,0)</f>
        <v>9</v>
      </c>
      <c r="E174" s="55">
        <v>1</v>
      </c>
      <c r="F174" s="56">
        <f aca="true" t="shared" si="1" ref="F174:F194">COUNTIF($C$174:$C$273,E174)</f>
        <v>4</v>
      </c>
      <c r="G174" s="58"/>
      <c r="H174" s="28"/>
      <c r="I174" s="28"/>
      <c r="J174" s="28"/>
      <c r="K174" s="28"/>
      <c r="L174" s="28"/>
      <c r="M174" s="28"/>
      <c r="N174" s="28"/>
      <c r="O174" s="28"/>
      <c r="P174" s="32"/>
    </row>
    <row r="175" spans="1:16" ht="12.75">
      <c r="A175" s="28"/>
      <c r="B175" s="59">
        <f t="shared" si="0"/>
        <v>0.44918908350865866</v>
      </c>
      <c r="C175" s="55">
        <f aca="true" t="shared" si="2" ref="C175:C238">IF(B175&lt;0.5,-ROUND(MOD(B175*10^3,$A$169)+1,0),ROUND(MOD(B175*10^3,$A$169)+1,0))</f>
        <v>-10</v>
      </c>
      <c r="D175" s="55">
        <f aca="true" t="shared" si="3" ref="D175:D238">ROUND(MOD(B175*10^3,$A$169)+1,0)</f>
        <v>10</v>
      </c>
      <c r="E175" s="55">
        <v>2</v>
      </c>
      <c r="F175" s="56">
        <f t="shared" si="1"/>
        <v>7</v>
      </c>
      <c r="G175" s="58"/>
      <c r="H175" s="28"/>
      <c r="I175" s="28"/>
      <c r="J175" s="28"/>
      <c r="K175" s="28"/>
      <c r="L175" s="28"/>
      <c r="M175" s="28"/>
      <c r="N175" s="28"/>
      <c r="O175" s="28"/>
      <c r="P175" s="32"/>
    </row>
    <row r="176" spans="1:16" ht="12.75">
      <c r="A176" s="28"/>
      <c r="B176" s="59">
        <f t="shared" si="0"/>
        <v>0.971611470755372</v>
      </c>
      <c r="C176" s="55">
        <f t="shared" si="2"/>
        <v>3</v>
      </c>
      <c r="D176" s="55">
        <f t="shared" si="3"/>
        <v>3</v>
      </c>
      <c r="E176" s="55">
        <v>3</v>
      </c>
      <c r="F176" s="56">
        <f t="shared" si="1"/>
        <v>9</v>
      </c>
      <c r="G176" s="58"/>
      <c r="H176" s="28"/>
      <c r="I176" s="28"/>
      <c r="J176" s="28"/>
      <c r="K176" s="28"/>
      <c r="L176" s="28"/>
      <c r="M176" s="28"/>
      <c r="N176" s="28"/>
      <c r="O176" s="28"/>
      <c r="P176" s="32"/>
    </row>
    <row r="177" spans="1:16" ht="12.75">
      <c r="A177" s="28"/>
      <c r="B177" s="59">
        <f t="shared" si="0"/>
        <v>0.10831695130022682</v>
      </c>
      <c r="C177" s="55">
        <f t="shared" si="2"/>
        <v>-9</v>
      </c>
      <c r="D177" s="55">
        <f t="shared" si="3"/>
        <v>9</v>
      </c>
      <c r="E177" s="55">
        <v>4</v>
      </c>
      <c r="F177" s="56">
        <f t="shared" si="1"/>
        <v>7</v>
      </c>
      <c r="G177" s="58"/>
      <c r="H177" s="28"/>
      <c r="I177" s="28"/>
      <c r="J177" s="28"/>
      <c r="K177" s="28"/>
      <c r="L177" s="28"/>
      <c r="M177" s="28"/>
      <c r="N177" s="28"/>
      <c r="O177" s="28"/>
      <c r="P177" s="32"/>
    </row>
    <row r="178" spans="1:16" ht="12.75">
      <c r="A178" s="28"/>
      <c r="B178" s="59">
        <f t="shared" si="0"/>
        <v>0.37928689702163315</v>
      </c>
      <c r="C178" s="55">
        <f t="shared" si="2"/>
        <v>-10</v>
      </c>
      <c r="D178" s="55">
        <f t="shared" si="3"/>
        <v>10</v>
      </c>
      <c r="E178" s="55">
        <v>5</v>
      </c>
      <c r="F178" s="56">
        <f t="shared" si="1"/>
        <v>3</v>
      </c>
      <c r="G178" s="58"/>
      <c r="H178" s="28"/>
      <c r="I178" s="28"/>
      <c r="J178" s="28"/>
      <c r="K178" s="28"/>
      <c r="L178" s="28"/>
      <c r="M178" s="28"/>
      <c r="N178" s="28"/>
      <c r="O178" s="28"/>
      <c r="P178" s="32"/>
    </row>
    <row r="179" spans="1:16" ht="12.75">
      <c r="A179" s="28"/>
      <c r="B179" s="59">
        <f t="shared" si="0"/>
        <v>0.9245271177631753</v>
      </c>
      <c r="C179" s="55">
        <f t="shared" si="2"/>
        <v>6</v>
      </c>
      <c r="D179" s="55">
        <f t="shared" si="3"/>
        <v>6</v>
      </c>
      <c r="E179" s="55">
        <v>6</v>
      </c>
      <c r="F179" s="56">
        <f t="shared" si="1"/>
        <v>6</v>
      </c>
      <c r="G179" s="58"/>
      <c r="H179" s="28"/>
      <c r="I179" s="28"/>
      <c r="J179" s="28"/>
      <c r="K179" s="28"/>
      <c r="L179" s="28"/>
      <c r="M179" s="28"/>
      <c r="N179" s="28"/>
      <c r="O179" s="28"/>
      <c r="P179" s="32"/>
    </row>
    <row r="180" spans="1:16" ht="12.75">
      <c r="A180" s="28"/>
      <c r="B180" s="59">
        <f t="shared" si="0"/>
        <v>0.27401320411605484</v>
      </c>
      <c r="C180" s="55">
        <f t="shared" si="2"/>
        <v>-5</v>
      </c>
      <c r="D180" s="55">
        <f t="shared" si="3"/>
        <v>5</v>
      </c>
      <c r="E180" s="55">
        <v>7</v>
      </c>
      <c r="F180" s="56">
        <f t="shared" si="1"/>
        <v>4</v>
      </c>
      <c r="G180" s="58"/>
      <c r="H180" s="28"/>
      <c r="I180" s="28"/>
      <c r="J180" s="28"/>
      <c r="K180" s="28"/>
      <c r="L180" s="28"/>
      <c r="M180" s="28"/>
      <c r="N180" s="28"/>
      <c r="O180" s="28"/>
      <c r="P180" s="32"/>
    </row>
    <row r="181" spans="1:16" ht="12.75">
      <c r="A181" s="28"/>
      <c r="B181" s="59">
        <f t="shared" si="0"/>
        <v>0.7811979846741466</v>
      </c>
      <c r="C181" s="55">
        <f t="shared" si="2"/>
        <v>2</v>
      </c>
      <c r="D181" s="55">
        <f t="shared" si="3"/>
        <v>2</v>
      </c>
      <c r="E181" s="55">
        <v>8</v>
      </c>
      <c r="F181" s="56">
        <f t="shared" si="1"/>
        <v>8</v>
      </c>
      <c r="G181" s="58"/>
      <c r="H181" s="28"/>
      <c r="I181" s="28"/>
      <c r="J181" s="28"/>
      <c r="K181" s="28"/>
      <c r="L181" s="28"/>
      <c r="M181" s="28"/>
      <c r="N181" s="28"/>
      <c r="O181" s="28"/>
      <c r="P181" s="32"/>
    </row>
    <row r="182" spans="1:16" ht="12.75">
      <c r="A182" s="28"/>
      <c r="B182" s="59">
        <f t="shared" si="0"/>
        <v>0.6712330520414842</v>
      </c>
      <c r="C182" s="55">
        <f t="shared" si="2"/>
        <v>2</v>
      </c>
      <c r="D182" s="55">
        <f t="shared" si="3"/>
        <v>2</v>
      </c>
      <c r="E182" s="55">
        <v>9</v>
      </c>
      <c r="F182" s="56">
        <f t="shared" si="1"/>
        <v>6</v>
      </c>
      <c r="G182" s="58"/>
      <c r="H182" s="28"/>
      <c r="I182" s="28"/>
      <c r="J182" s="28"/>
      <c r="K182" s="28"/>
      <c r="L182" s="28"/>
      <c r="M182" s="28"/>
      <c r="N182" s="28"/>
      <c r="O182" s="28"/>
      <c r="P182" s="32"/>
    </row>
    <row r="183" spans="1:16" ht="12.75">
      <c r="A183" s="28"/>
      <c r="B183" s="59">
        <f t="shared" si="0"/>
        <v>0.8666073828963686</v>
      </c>
      <c r="C183" s="55">
        <f t="shared" si="2"/>
        <v>8</v>
      </c>
      <c r="D183" s="55">
        <f t="shared" si="3"/>
        <v>8</v>
      </c>
      <c r="E183" s="55">
        <v>10</v>
      </c>
      <c r="F183" s="56">
        <f t="shared" si="1"/>
        <v>6</v>
      </c>
      <c r="G183" s="58"/>
      <c r="H183" s="28"/>
      <c r="I183" s="28"/>
      <c r="J183" s="28"/>
      <c r="K183" s="28"/>
      <c r="L183" s="28"/>
      <c r="M183" s="28"/>
      <c r="N183" s="28"/>
      <c r="O183" s="28"/>
      <c r="P183" s="32"/>
    </row>
    <row r="184" spans="1:16" ht="12.75">
      <c r="A184" s="28"/>
      <c r="B184" s="59">
        <f t="shared" si="0"/>
        <v>0.45395737826667254</v>
      </c>
      <c r="C184" s="55">
        <f t="shared" si="2"/>
        <v>-5</v>
      </c>
      <c r="D184" s="55">
        <f t="shared" si="3"/>
        <v>5</v>
      </c>
      <c r="E184" s="55">
        <v>11</v>
      </c>
      <c r="F184" s="56">
        <f t="shared" si="1"/>
        <v>4</v>
      </c>
      <c r="G184" s="58"/>
      <c r="H184" s="28"/>
      <c r="I184" s="28"/>
      <c r="J184" s="28"/>
      <c r="K184" s="28"/>
      <c r="L184" s="28"/>
      <c r="M184" s="28"/>
      <c r="N184" s="28"/>
      <c r="O184" s="28"/>
      <c r="P184" s="32"/>
    </row>
    <row r="185" spans="1:16" ht="12.75">
      <c r="A185" s="28"/>
      <c r="B185" s="59">
        <f t="shared" si="0"/>
        <v>0.9734250623158605</v>
      </c>
      <c r="C185" s="55">
        <f t="shared" si="2"/>
        <v>4</v>
      </c>
      <c r="D185" s="55">
        <f t="shared" si="3"/>
        <v>4</v>
      </c>
      <c r="E185" s="55">
        <v>12</v>
      </c>
      <c r="F185" s="56">
        <f t="shared" si="1"/>
        <v>0</v>
      </c>
      <c r="G185" s="58"/>
      <c r="H185" s="28"/>
      <c r="I185" s="28"/>
      <c r="J185" s="28"/>
      <c r="K185" s="28"/>
      <c r="L185" s="28"/>
      <c r="M185" s="28"/>
      <c r="N185" s="28"/>
      <c r="O185" s="28"/>
      <c r="P185" s="32"/>
    </row>
    <row r="186" spans="1:16" ht="12.75">
      <c r="A186" s="28"/>
      <c r="B186" s="59">
        <f t="shared" si="0"/>
        <v>0.10158642562779524</v>
      </c>
      <c r="C186" s="55">
        <f t="shared" si="2"/>
        <v>-3</v>
      </c>
      <c r="D186" s="55">
        <f t="shared" si="3"/>
        <v>3</v>
      </c>
      <c r="E186" s="55">
        <v>13</v>
      </c>
      <c r="F186" s="56">
        <f t="shared" si="1"/>
        <v>0</v>
      </c>
      <c r="G186" s="58"/>
      <c r="H186" s="28"/>
      <c r="I186" s="28"/>
      <c r="J186" s="28"/>
      <c r="K186" s="28"/>
      <c r="L186" s="28"/>
      <c r="M186" s="28"/>
      <c r="N186" s="28"/>
      <c r="O186" s="28"/>
      <c r="P186" s="32"/>
    </row>
    <row r="187" spans="1:16" ht="12.75">
      <c r="A187" s="28"/>
      <c r="B187" s="59">
        <f t="shared" si="0"/>
        <v>0.3584040314896693</v>
      </c>
      <c r="C187" s="55">
        <f t="shared" si="2"/>
        <v>-9</v>
      </c>
      <c r="D187" s="55">
        <f t="shared" si="3"/>
        <v>9</v>
      </c>
      <c r="E187" s="55">
        <v>14</v>
      </c>
      <c r="F187" s="56">
        <f t="shared" si="1"/>
        <v>0</v>
      </c>
      <c r="G187" s="58"/>
      <c r="H187" s="28"/>
      <c r="I187" s="28"/>
      <c r="J187" s="28"/>
      <c r="K187" s="28"/>
      <c r="L187" s="28"/>
      <c r="M187" s="28"/>
      <c r="N187" s="28"/>
      <c r="O187" s="28"/>
      <c r="P187" s="32"/>
    </row>
    <row r="188" spans="1:16" ht="12.75">
      <c r="A188" s="28"/>
      <c r="B188" s="59">
        <f t="shared" si="0"/>
        <v>0.9030159343422675</v>
      </c>
      <c r="C188" s="55">
        <f t="shared" si="2"/>
        <v>4</v>
      </c>
      <c r="D188" s="55">
        <f t="shared" si="3"/>
        <v>4</v>
      </c>
      <c r="E188" s="55">
        <v>15</v>
      </c>
      <c r="F188" s="56">
        <f t="shared" si="1"/>
        <v>0</v>
      </c>
      <c r="G188" s="58"/>
      <c r="H188" s="28"/>
      <c r="I188" s="28"/>
      <c r="J188" s="28"/>
      <c r="K188" s="28"/>
      <c r="L188" s="28"/>
      <c r="M188" s="28"/>
      <c r="N188" s="28"/>
      <c r="O188" s="28"/>
      <c r="P188" s="32"/>
    </row>
    <row r="189" spans="1:16" ht="12.75">
      <c r="A189" s="28"/>
      <c r="B189" s="59">
        <f t="shared" si="0"/>
        <v>0.34391942122828195</v>
      </c>
      <c r="C189" s="55">
        <f t="shared" si="2"/>
        <v>-5</v>
      </c>
      <c r="D189" s="55">
        <f t="shared" si="3"/>
        <v>5</v>
      </c>
      <c r="E189" s="55">
        <v>16</v>
      </c>
      <c r="F189" s="56">
        <f t="shared" si="1"/>
        <v>0</v>
      </c>
      <c r="G189" s="58"/>
      <c r="H189" s="28"/>
      <c r="I189" s="28"/>
      <c r="J189" s="28"/>
      <c r="K189" s="28"/>
      <c r="L189" s="28"/>
      <c r="M189" s="28"/>
      <c r="N189" s="28"/>
      <c r="O189" s="28"/>
      <c r="P189" s="32"/>
    </row>
    <row r="190" spans="1:16" ht="12.75">
      <c r="A190" s="28"/>
      <c r="B190" s="59">
        <f t="shared" si="0"/>
        <v>0.8860837754572314</v>
      </c>
      <c r="C190" s="55">
        <f t="shared" si="2"/>
        <v>7</v>
      </c>
      <c r="D190" s="55">
        <f t="shared" si="3"/>
        <v>7</v>
      </c>
      <c r="E190" s="55">
        <v>17</v>
      </c>
      <c r="F190" s="56">
        <f t="shared" si="1"/>
        <v>0</v>
      </c>
      <c r="G190" s="58"/>
      <c r="H190" s="28"/>
      <c r="I190" s="28"/>
      <c r="J190" s="28"/>
      <c r="K190" s="28"/>
      <c r="L190" s="28"/>
      <c r="M190" s="28"/>
      <c r="N190" s="28"/>
      <c r="O190" s="28"/>
      <c r="P190" s="32"/>
    </row>
    <row r="191" spans="1:16" ht="12.75">
      <c r="A191" s="28"/>
      <c r="B191" s="59">
        <f t="shared" si="0"/>
        <v>0.3963887030767662</v>
      </c>
      <c r="C191" s="55">
        <f t="shared" si="2"/>
        <v>-7</v>
      </c>
      <c r="D191" s="55">
        <f t="shared" si="3"/>
        <v>7</v>
      </c>
      <c r="E191" s="55">
        <v>18</v>
      </c>
      <c r="F191" s="56">
        <f t="shared" si="1"/>
        <v>0</v>
      </c>
      <c r="G191" s="58"/>
      <c r="H191" s="28"/>
      <c r="I191" s="28"/>
      <c r="J191" s="28"/>
      <c r="K191" s="28"/>
      <c r="L191" s="28"/>
      <c r="M191" s="28"/>
      <c r="N191" s="28"/>
      <c r="O191" s="28"/>
      <c r="P191" s="32"/>
    </row>
    <row r="192" spans="1:16" ht="12.75">
      <c r="A192" s="28"/>
      <c r="B192" s="59">
        <f t="shared" si="0"/>
        <v>0.9395924735616004</v>
      </c>
      <c r="C192" s="55">
        <f t="shared" si="2"/>
        <v>11</v>
      </c>
      <c r="D192" s="55">
        <f t="shared" si="3"/>
        <v>11</v>
      </c>
      <c r="E192" s="55">
        <v>19</v>
      </c>
      <c r="F192" s="56">
        <f t="shared" si="1"/>
        <v>0</v>
      </c>
      <c r="G192" s="58"/>
      <c r="H192" s="28"/>
      <c r="I192" s="28"/>
      <c r="J192" s="28"/>
      <c r="K192" s="28"/>
      <c r="L192" s="28"/>
      <c r="M192" s="28"/>
      <c r="N192" s="28"/>
      <c r="O192" s="28"/>
      <c r="P192" s="32"/>
    </row>
    <row r="193" spans="1:16" ht="12.75">
      <c r="A193" s="28"/>
      <c r="B193" s="59">
        <f t="shared" si="0"/>
        <v>0.22289046137725121</v>
      </c>
      <c r="C193" s="55">
        <f t="shared" si="2"/>
        <v>-4</v>
      </c>
      <c r="D193" s="55">
        <f t="shared" si="3"/>
        <v>4</v>
      </c>
      <c r="E193" s="55">
        <v>20</v>
      </c>
      <c r="F193" s="56">
        <f t="shared" si="1"/>
        <v>0</v>
      </c>
      <c r="G193" s="58"/>
      <c r="H193" s="28"/>
      <c r="I193" s="28"/>
      <c r="J193" s="28"/>
      <c r="K193" s="28"/>
      <c r="L193" s="28"/>
      <c r="M193" s="28"/>
      <c r="N193" s="28"/>
      <c r="O193" s="28"/>
      <c r="P193" s="32"/>
    </row>
    <row r="194" spans="1:16" ht="12.75">
      <c r="A194" s="28"/>
      <c r="B194" s="59">
        <f t="shared" si="0"/>
        <v>0.6801968622540362</v>
      </c>
      <c r="C194" s="55">
        <f t="shared" si="2"/>
        <v>1</v>
      </c>
      <c r="D194" s="55">
        <f t="shared" si="3"/>
        <v>1</v>
      </c>
      <c r="E194" s="55">
        <v>21</v>
      </c>
      <c r="F194" s="56">
        <f t="shared" si="1"/>
        <v>0</v>
      </c>
      <c r="G194" s="58"/>
      <c r="H194" s="28"/>
      <c r="I194" s="28"/>
      <c r="J194" s="28"/>
      <c r="K194" s="28"/>
      <c r="L194" s="28"/>
      <c r="M194" s="28"/>
      <c r="N194" s="28"/>
      <c r="O194" s="28"/>
      <c r="P194" s="32"/>
    </row>
    <row r="195" spans="1:16" ht="12.75">
      <c r="A195" s="28"/>
      <c r="B195" s="59">
        <f t="shared" si="0"/>
        <v>0.8542367397043322</v>
      </c>
      <c r="C195" s="55">
        <f t="shared" si="2"/>
        <v>5</v>
      </c>
      <c r="D195" s="55">
        <f t="shared" si="3"/>
        <v>5</v>
      </c>
      <c r="E195" s="55">
        <v>22</v>
      </c>
      <c r="F195" s="56">
        <f>SUM(F173:F194)</f>
        <v>64</v>
      </c>
      <c r="G195" s="58"/>
      <c r="H195" s="28"/>
      <c r="I195" s="28"/>
      <c r="J195" s="28"/>
      <c r="K195" s="28"/>
      <c r="L195" s="28"/>
      <c r="M195" s="28"/>
      <c r="N195" s="28"/>
      <c r="O195" s="28"/>
      <c r="P195" s="32"/>
    </row>
    <row r="196" spans="1:16" ht="12.75">
      <c r="A196" s="28"/>
      <c r="B196" s="59">
        <f t="shared" si="0"/>
        <v>0.48897563672079464</v>
      </c>
      <c r="C196" s="55">
        <f t="shared" si="2"/>
        <v>-10</v>
      </c>
      <c r="D196" s="55">
        <f t="shared" si="3"/>
        <v>10</v>
      </c>
      <c r="E196" s="55"/>
      <c r="F196" s="58"/>
      <c r="G196" s="58"/>
      <c r="H196" s="28"/>
      <c r="I196" s="28"/>
      <c r="J196" s="28"/>
      <c r="K196" s="28"/>
      <c r="L196" s="28"/>
      <c r="M196" s="28"/>
      <c r="N196" s="28"/>
      <c r="O196" s="28"/>
      <c r="P196" s="32"/>
    </row>
    <row r="197" spans="1:16" ht="12.75">
      <c r="A197" s="28"/>
      <c r="B197" s="59">
        <f t="shared" si="0"/>
        <v>0.9812727258279094</v>
      </c>
      <c r="C197" s="55">
        <f t="shared" si="2"/>
        <v>2</v>
      </c>
      <c r="D197" s="55">
        <f t="shared" si="3"/>
        <v>2</v>
      </c>
      <c r="E197" s="28"/>
      <c r="F197" s="58"/>
      <c r="G197" s="58"/>
      <c r="H197" s="28"/>
      <c r="I197" s="28"/>
      <c r="J197" s="28"/>
      <c r="K197" s="28"/>
      <c r="L197" s="28"/>
      <c r="M197" s="28"/>
      <c r="N197" s="28"/>
      <c r="O197" s="28"/>
      <c r="P197" s="32"/>
    </row>
    <row r="198" spans="1:16" ht="12.75">
      <c r="A198" s="28"/>
      <c r="B198" s="59">
        <f t="shared" si="0"/>
        <v>0.07216476437038123</v>
      </c>
      <c r="C198" s="55">
        <f t="shared" si="2"/>
        <v>-3</v>
      </c>
      <c r="D198" s="55">
        <f t="shared" si="3"/>
        <v>3</v>
      </c>
      <c r="E198" s="28"/>
      <c r="F198" s="58"/>
      <c r="G198" s="58"/>
      <c r="H198" s="28"/>
      <c r="I198" s="28"/>
      <c r="J198" s="28"/>
      <c r="K198" s="28"/>
      <c r="L198" s="28"/>
      <c r="M198" s="28"/>
      <c r="N198" s="28"/>
      <c r="O198" s="28"/>
      <c r="P198" s="32"/>
    </row>
    <row r="199" spans="1:16" ht="12.75">
      <c r="A199" s="28"/>
      <c r="B199" s="59">
        <f t="shared" si="0"/>
        <v>0.2629401828007707</v>
      </c>
      <c r="C199" s="55">
        <f t="shared" si="2"/>
        <v>-4</v>
      </c>
      <c r="D199" s="55">
        <f t="shared" si="3"/>
        <v>4</v>
      </c>
      <c r="E199" s="28"/>
      <c r="F199" s="58"/>
      <c r="G199" s="58"/>
      <c r="H199" s="28"/>
      <c r="I199" s="28"/>
      <c r="J199" s="28"/>
      <c r="K199" s="28"/>
      <c r="L199" s="28"/>
      <c r="M199" s="28"/>
      <c r="N199" s="28"/>
      <c r="O199" s="28"/>
      <c r="P199" s="32"/>
    </row>
    <row r="200" spans="1:16" ht="12.75">
      <c r="A200" s="28"/>
      <c r="B200" s="59">
        <f t="shared" si="0"/>
        <v>0.7610629793338008</v>
      </c>
      <c r="C200" s="55">
        <f t="shared" si="2"/>
        <v>2</v>
      </c>
      <c r="D200" s="55">
        <f t="shared" si="3"/>
        <v>2</v>
      </c>
      <c r="E200" s="28"/>
      <c r="F200" s="58"/>
      <c r="G200" s="58"/>
      <c r="H200" s="28"/>
      <c r="I200" s="28"/>
      <c r="J200" s="28"/>
      <c r="K200" s="28"/>
      <c r="L200" s="28"/>
      <c r="M200" s="28"/>
      <c r="N200" s="28"/>
      <c r="O200" s="28"/>
      <c r="P200" s="32"/>
    </row>
    <row r="201" spans="1:16" ht="12.75">
      <c r="A201" s="28"/>
      <c r="B201" s="59">
        <f t="shared" si="0"/>
        <v>0.7141097164654787</v>
      </c>
      <c r="C201" s="55">
        <f t="shared" si="2"/>
        <v>5</v>
      </c>
      <c r="D201" s="55">
        <f t="shared" si="3"/>
        <v>5</v>
      </c>
      <c r="E201" s="28"/>
      <c r="F201" s="58"/>
      <c r="G201" s="58"/>
      <c r="H201" s="28"/>
      <c r="I201" s="28"/>
      <c r="J201" s="28"/>
      <c r="K201" s="28"/>
      <c r="L201" s="28"/>
      <c r="M201" s="28"/>
      <c r="N201" s="28"/>
      <c r="O201" s="28"/>
      <c r="P201" s="32"/>
    </row>
    <row r="202" spans="1:16" ht="12.75">
      <c r="A202" s="28"/>
      <c r="B202" s="59">
        <f t="shared" si="0"/>
        <v>0.8017246541202889</v>
      </c>
      <c r="C202" s="55">
        <f t="shared" si="2"/>
        <v>3</v>
      </c>
      <c r="D202" s="55">
        <f t="shared" si="3"/>
        <v>3</v>
      </c>
      <c r="E202" s="28"/>
      <c r="F202" s="58"/>
      <c r="G202" s="58"/>
      <c r="H202" s="28"/>
      <c r="I202" s="28"/>
      <c r="J202" s="28"/>
      <c r="K202" s="28"/>
      <c r="L202" s="28"/>
      <c r="M202" s="28"/>
      <c r="N202" s="28"/>
      <c r="O202" s="28"/>
      <c r="P202" s="32"/>
    </row>
    <row r="203" spans="1:16" ht="12.75">
      <c r="A203" s="28"/>
      <c r="B203" s="59">
        <f t="shared" si="0"/>
        <v>0.6242446893679606</v>
      </c>
      <c r="C203" s="55">
        <f t="shared" si="2"/>
        <v>5</v>
      </c>
      <c r="D203" s="55">
        <f t="shared" si="3"/>
        <v>5</v>
      </c>
      <c r="E203" s="28"/>
      <c r="F203" s="58"/>
      <c r="G203" s="58"/>
      <c r="H203" s="28"/>
      <c r="I203" s="28"/>
      <c r="J203" s="28"/>
      <c r="K203" s="28"/>
      <c r="L203" s="28"/>
      <c r="M203" s="28"/>
      <c r="N203" s="28"/>
      <c r="O203" s="28"/>
      <c r="P203" s="32"/>
    </row>
    <row r="204" spans="1:16" ht="12.75">
      <c r="A204" s="28"/>
      <c r="B204" s="59">
        <f t="shared" si="0"/>
        <v>0.9211299108824742</v>
      </c>
      <c r="C204" s="55">
        <f t="shared" si="2"/>
        <v>2</v>
      </c>
      <c r="D204" s="55">
        <f t="shared" si="3"/>
        <v>2</v>
      </c>
      <c r="E204" s="28"/>
      <c r="F204" s="58"/>
      <c r="G204" s="58"/>
      <c r="H204" s="28"/>
      <c r="I204" s="28"/>
      <c r="J204" s="28"/>
      <c r="K204" s="28"/>
      <c r="L204" s="28"/>
      <c r="M204" s="28"/>
      <c r="N204" s="28"/>
      <c r="O204" s="28"/>
      <c r="P204" s="32"/>
    </row>
    <row r="205" spans="1:16" ht="12.75">
      <c r="A205" s="28"/>
      <c r="B205" s="59">
        <f t="shared" si="0"/>
        <v>0.28529497197478865</v>
      </c>
      <c r="C205" s="55">
        <f t="shared" si="2"/>
        <v>-6</v>
      </c>
      <c r="D205" s="55">
        <f t="shared" si="3"/>
        <v>6</v>
      </c>
      <c r="E205" s="28"/>
      <c r="F205" s="58"/>
      <c r="G205" s="58"/>
      <c r="H205" s="28"/>
      <c r="I205" s="28"/>
      <c r="J205" s="28"/>
      <c r="K205" s="28"/>
      <c r="L205" s="28"/>
      <c r="M205" s="28"/>
      <c r="N205" s="28"/>
      <c r="O205" s="28"/>
      <c r="P205" s="32"/>
    </row>
    <row r="206" spans="1:16" ht="12.75">
      <c r="A206" s="28"/>
      <c r="B206" s="59">
        <f aca="true" t="shared" si="4" ref="B206:B237">$B$172*B205*(B205-1)</f>
        <v>0.8007221759441023</v>
      </c>
      <c r="C206" s="55">
        <f t="shared" si="2"/>
        <v>2</v>
      </c>
      <c r="D206" s="55">
        <f t="shared" si="3"/>
        <v>2</v>
      </c>
      <c r="E206" s="28"/>
      <c r="F206" s="58"/>
      <c r="G206" s="58"/>
      <c r="H206" s="28"/>
      <c r="I206" s="28"/>
      <c r="J206" s="28"/>
      <c r="K206" s="28"/>
      <c r="L206" s="28"/>
      <c r="M206" s="28"/>
      <c r="N206" s="28"/>
      <c r="O206" s="28"/>
      <c r="P206" s="32"/>
    </row>
    <row r="207" spans="1:16" ht="12.75">
      <c r="A207" s="28"/>
      <c r="B207" s="59">
        <f t="shared" si="4"/>
        <v>0.62661636096041</v>
      </c>
      <c r="C207" s="55">
        <f t="shared" si="2"/>
        <v>8</v>
      </c>
      <c r="D207" s="55">
        <f t="shared" si="3"/>
        <v>8</v>
      </c>
      <c r="E207" s="28"/>
      <c r="F207" s="58"/>
      <c r="G207" s="58"/>
      <c r="H207" s="28"/>
      <c r="I207" s="28"/>
      <c r="J207" s="28"/>
      <c r="K207" s="28"/>
      <c r="L207" s="28"/>
      <c r="M207" s="28"/>
      <c r="N207" s="28"/>
      <c r="O207" s="28"/>
      <c r="P207" s="32"/>
    </row>
    <row r="208" spans="1:16" ht="12.75">
      <c r="A208" s="28"/>
      <c r="B208" s="59">
        <f t="shared" si="4"/>
        <v>0.9187935028575612</v>
      </c>
      <c r="C208" s="55">
        <f t="shared" si="2"/>
        <v>10</v>
      </c>
      <c r="D208" s="55">
        <f t="shared" si="3"/>
        <v>10</v>
      </c>
      <c r="E208" s="28"/>
      <c r="F208" s="58"/>
      <c r="G208" s="58"/>
      <c r="H208" s="28"/>
      <c r="I208" s="28"/>
      <c r="J208" s="28"/>
      <c r="K208" s="28"/>
      <c r="L208" s="28"/>
      <c r="M208" s="28"/>
      <c r="N208" s="28"/>
      <c r="O208" s="28"/>
      <c r="P208" s="32"/>
    </row>
    <row r="209" spans="1:16" ht="12.75">
      <c r="A209" s="28"/>
      <c r="B209" s="59">
        <f t="shared" si="4"/>
        <v>0.29300133171378195</v>
      </c>
      <c r="C209" s="55">
        <f t="shared" si="2"/>
        <v>-4</v>
      </c>
      <c r="D209" s="55">
        <f t="shared" si="3"/>
        <v>4</v>
      </c>
      <c r="E209" s="28"/>
      <c r="F209" s="58"/>
      <c r="G209" s="58"/>
      <c r="H209" s="28"/>
      <c r="I209" s="28"/>
      <c r="J209" s="28"/>
      <c r="K209" s="28"/>
      <c r="L209" s="28"/>
      <c r="M209" s="28"/>
      <c r="N209" s="28"/>
      <c r="O209" s="28"/>
      <c r="P209" s="32"/>
    </row>
    <row r="210" spans="1:16" ht="12.75">
      <c r="A210" s="28"/>
      <c r="B210" s="59">
        <f t="shared" si="4"/>
        <v>0.8134841420640047</v>
      </c>
      <c r="C210" s="55">
        <f t="shared" si="2"/>
        <v>4</v>
      </c>
      <c r="D210" s="55">
        <f t="shared" si="3"/>
        <v>4</v>
      </c>
      <c r="E210" s="28"/>
      <c r="F210" s="58"/>
      <c r="G210" s="58"/>
      <c r="H210" s="28"/>
      <c r="I210" s="28"/>
      <c r="J210" s="28"/>
      <c r="K210" s="28"/>
      <c r="L210" s="28"/>
      <c r="M210" s="28"/>
      <c r="N210" s="28"/>
      <c r="O210" s="28"/>
      <c r="P210" s="32"/>
    </row>
    <row r="211" spans="1:16" ht="12.75">
      <c r="A211" s="28"/>
      <c r="B211" s="59">
        <f t="shared" si="4"/>
        <v>0.595834649132349</v>
      </c>
      <c r="C211" s="55">
        <f t="shared" si="2"/>
        <v>7</v>
      </c>
      <c r="D211" s="55">
        <f t="shared" si="3"/>
        <v>7</v>
      </c>
      <c r="E211" s="28"/>
      <c r="F211" s="58"/>
      <c r="G211" s="58"/>
      <c r="H211" s="28"/>
      <c r="I211" s="28"/>
      <c r="J211" s="28"/>
      <c r="K211" s="28"/>
      <c r="L211" s="28"/>
      <c r="M211" s="28"/>
      <c r="N211" s="28"/>
      <c r="O211" s="28"/>
      <c r="P211" s="32"/>
    </row>
    <row r="212" spans="1:16" ht="12.75">
      <c r="A212" s="28"/>
      <c r="B212" s="59">
        <f t="shared" si="4"/>
        <v>0.9456833325408437</v>
      </c>
      <c r="C212" s="55">
        <f t="shared" si="2"/>
        <v>7</v>
      </c>
      <c r="D212" s="55">
        <f t="shared" si="3"/>
        <v>7</v>
      </c>
      <c r="E212" s="28"/>
      <c r="F212" s="58"/>
      <c r="G212" s="58"/>
      <c r="H212" s="28"/>
      <c r="I212" s="28"/>
      <c r="J212" s="28"/>
      <c r="K212" s="28"/>
      <c r="L212" s="28"/>
      <c r="M212" s="28"/>
      <c r="N212" s="28"/>
      <c r="O212" s="28"/>
      <c r="P212" s="32"/>
    </row>
    <row r="213" spans="1:16" ht="12.75">
      <c r="A213" s="28"/>
      <c r="B213" s="59">
        <f t="shared" si="4"/>
        <v>0.20171572358319495</v>
      </c>
      <c r="C213" s="55">
        <f t="shared" si="2"/>
        <v>-3</v>
      </c>
      <c r="D213" s="55">
        <f t="shared" si="3"/>
        <v>3</v>
      </c>
      <c r="E213" s="28"/>
      <c r="F213" s="58"/>
      <c r="G213" s="58"/>
      <c r="H213" s="28"/>
      <c r="I213" s="28"/>
      <c r="J213" s="28"/>
      <c r="K213" s="28"/>
      <c r="L213" s="28"/>
      <c r="M213" s="28"/>
      <c r="N213" s="28"/>
      <c r="O213" s="28"/>
      <c r="P213" s="32"/>
    </row>
    <row r="214" spans="1:16" ht="12.75">
      <c r="A214" s="28"/>
      <c r="B214" s="59">
        <f t="shared" si="4"/>
        <v>0.6323510279677094</v>
      </c>
      <c r="C214" s="55">
        <f t="shared" si="2"/>
        <v>3</v>
      </c>
      <c r="D214" s="55">
        <f t="shared" si="3"/>
        <v>3</v>
      </c>
      <c r="E214" s="28"/>
      <c r="F214" s="58"/>
      <c r="G214" s="58"/>
      <c r="H214" s="28"/>
      <c r="I214" s="28"/>
      <c r="J214" s="28"/>
      <c r="K214" s="28"/>
      <c r="L214" s="28"/>
      <c r="M214" s="28"/>
      <c r="N214" s="28"/>
      <c r="O214" s="28"/>
      <c r="P214" s="32"/>
    </row>
    <row r="215" spans="1:16" ht="12.75">
      <c r="A215" s="28"/>
      <c r="B215" s="59">
        <f t="shared" si="4"/>
        <v>0.9129615475896625</v>
      </c>
      <c r="C215" s="55">
        <f t="shared" si="2"/>
        <v>4</v>
      </c>
      <c r="D215" s="55">
        <f t="shared" si="3"/>
        <v>4</v>
      </c>
      <c r="E215" s="28"/>
      <c r="F215" s="58"/>
      <c r="G215" s="58"/>
      <c r="H215" s="28"/>
      <c r="I215" s="28"/>
      <c r="J215" s="28"/>
      <c r="K215" s="28"/>
      <c r="L215" s="28"/>
      <c r="M215" s="28"/>
      <c r="N215" s="28"/>
      <c r="O215" s="28"/>
      <c r="P215" s="32"/>
    </row>
    <row r="216" spans="1:16" ht="12.75">
      <c r="A216" s="28"/>
      <c r="B216" s="59">
        <f t="shared" si="4"/>
        <v>0.31205025935390196</v>
      </c>
      <c r="C216" s="55">
        <f t="shared" si="2"/>
        <v>-3</v>
      </c>
      <c r="D216" s="55">
        <f t="shared" si="3"/>
        <v>3</v>
      </c>
      <c r="E216" s="28"/>
      <c r="F216" s="58"/>
      <c r="G216" s="58"/>
      <c r="H216" s="28"/>
      <c r="I216" s="28"/>
      <c r="J216" s="28"/>
      <c r="K216" s="28"/>
      <c r="L216" s="28"/>
      <c r="M216" s="28"/>
      <c r="N216" s="28"/>
      <c r="O216" s="28"/>
      <c r="P216" s="32"/>
    </row>
    <row r="217" spans="1:16" ht="12.75">
      <c r="A217" s="28"/>
      <c r="B217" s="59">
        <f t="shared" si="4"/>
        <v>0.8430283126299103</v>
      </c>
      <c r="C217" s="55">
        <f t="shared" si="2"/>
        <v>4</v>
      </c>
      <c r="D217" s="55">
        <f t="shared" si="3"/>
        <v>4</v>
      </c>
      <c r="E217" s="28"/>
      <c r="F217" s="58"/>
      <c r="G217" s="58"/>
      <c r="H217" s="28"/>
      <c r="I217" s="28"/>
      <c r="J217" s="28"/>
      <c r="K217" s="28"/>
      <c r="L217" s="28"/>
      <c r="M217" s="28"/>
      <c r="N217" s="28"/>
      <c r="O217" s="28"/>
      <c r="P217" s="32"/>
    </row>
    <row r="218" spans="1:16" ht="12.75">
      <c r="A218" s="28"/>
      <c r="B218" s="59">
        <f t="shared" si="4"/>
        <v>0.5196661018355039</v>
      </c>
      <c r="C218" s="55">
        <f t="shared" si="2"/>
        <v>11</v>
      </c>
      <c r="D218" s="55">
        <f t="shared" si="3"/>
        <v>11</v>
      </c>
      <c r="E218" s="28"/>
      <c r="F218" s="58"/>
      <c r="G218" s="58"/>
      <c r="H218" s="28"/>
      <c r="I218" s="28"/>
      <c r="J218" s="28"/>
      <c r="K218" s="28"/>
      <c r="L218" s="28"/>
      <c r="M218" s="28"/>
      <c r="N218" s="28"/>
      <c r="O218" s="28"/>
      <c r="P218" s="32"/>
    </row>
    <row r="219" spans="1:16" ht="12.75">
      <c r="A219" s="28"/>
      <c r="B219" s="59">
        <f t="shared" si="4"/>
        <v>0.9802312109103649</v>
      </c>
      <c r="C219" s="55">
        <f t="shared" si="2"/>
        <v>1</v>
      </c>
      <c r="D219" s="55">
        <f t="shared" si="3"/>
        <v>1</v>
      </c>
      <c r="E219" s="28"/>
      <c r="F219" s="58"/>
      <c r="G219" s="58"/>
      <c r="H219" s="28"/>
      <c r="I219" s="28"/>
      <c r="J219" s="28"/>
      <c r="K219" s="28"/>
      <c r="L219" s="28"/>
      <c r="M219" s="28"/>
      <c r="N219" s="28"/>
      <c r="O219" s="28"/>
      <c r="P219" s="32"/>
    </row>
    <row r="220" spans="1:16" ht="12.75">
      <c r="A220" s="28"/>
      <c r="B220" s="59">
        <f t="shared" si="4"/>
        <v>0.07609734343332622</v>
      </c>
      <c r="C220" s="55">
        <f t="shared" si="2"/>
        <v>-7</v>
      </c>
      <c r="D220" s="55">
        <f t="shared" si="3"/>
        <v>7</v>
      </c>
      <c r="E220" s="28"/>
      <c r="F220" s="58"/>
      <c r="G220" s="58"/>
      <c r="H220" s="28"/>
      <c r="I220" s="28"/>
      <c r="J220" s="28"/>
      <c r="K220" s="28"/>
      <c r="L220" s="28"/>
      <c r="M220" s="28"/>
      <c r="N220" s="28"/>
      <c r="O220" s="28"/>
      <c r="P220" s="32"/>
    </row>
    <row r="221" spans="1:16" ht="12.75">
      <c r="A221" s="28"/>
      <c r="B221" s="59">
        <f t="shared" si="4"/>
        <v>0.2760937737666992</v>
      </c>
      <c r="C221" s="55">
        <f t="shared" si="2"/>
        <v>-7</v>
      </c>
      <c r="D221" s="55">
        <f t="shared" si="3"/>
        <v>7</v>
      </c>
      <c r="E221" s="28"/>
      <c r="F221" s="58"/>
      <c r="G221" s="58"/>
      <c r="H221" s="28"/>
      <c r="I221" s="28"/>
      <c r="J221" s="28"/>
      <c r="K221" s="28"/>
      <c r="L221" s="28"/>
      <c r="M221" s="28"/>
      <c r="N221" s="28"/>
      <c r="O221" s="28"/>
      <c r="P221" s="32"/>
    </row>
    <row r="222" spans="1:16" ht="12.75">
      <c r="A222" s="28"/>
      <c r="B222" s="59">
        <f t="shared" si="4"/>
        <v>0.7848737892805085</v>
      </c>
      <c r="C222" s="55">
        <f t="shared" si="2"/>
        <v>6</v>
      </c>
      <c r="D222" s="55">
        <f t="shared" si="3"/>
        <v>6</v>
      </c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32"/>
    </row>
    <row r="223" spans="1:16" ht="12.75">
      <c r="A223" s="28"/>
      <c r="B223" s="59">
        <f t="shared" si="4"/>
        <v>0.6630618712586472</v>
      </c>
      <c r="C223" s="55">
        <f t="shared" si="2"/>
        <v>4</v>
      </c>
      <c r="D223" s="55">
        <f t="shared" si="3"/>
        <v>4</v>
      </c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32"/>
    </row>
    <row r="224" spans="1:16" ht="12.75">
      <c r="A224" s="28"/>
      <c r="B224" s="59">
        <f t="shared" si="4"/>
        <v>0.8773343142581745</v>
      </c>
      <c r="C224" s="55">
        <f t="shared" si="2"/>
        <v>8</v>
      </c>
      <c r="D224" s="55">
        <f t="shared" si="3"/>
        <v>8</v>
      </c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32"/>
    </row>
    <row r="225" spans="1:16" ht="12.75">
      <c r="A225" s="28"/>
      <c r="B225" s="59">
        <f t="shared" si="4"/>
        <v>0.42261908761757083</v>
      </c>
      <c r="C225" s="55">
        <f t="shared" si="2"/>
        <v>-4</v>
      </c>
      <c r="D225" s="55">
        <f t="shared" si="3"/>
        <v>4</v>
      </c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32"/>
    </row>
    <row r="226" spans="1:16" ht="12.75">
      <c r="A226" s="28"/>
      <c r="B226" s="59">
        <f t="shared" si="4"/>
        <v>0.9582358874043343</v>
      </c>
      <c r="C226" s="55">
        <f t="shared" si="2"/>
        <v>9</v>
      </c>
      <c r="D226" s="55">
        <f t="shared" si="3"/>
        <v>9</v>
      </c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32"/>
    </row>
    <row r="227" spans="1:16" ht="12.75">
      <c r="A227" s="28"/>
      <c r="B227" s="59">
        <f t="shared" si="4"/>
        <v>0.1571580353599314</v>
      </c>
      <c r="C227" s="55">
        <f t="shared" si="2"/>
        <v>-8</v>
      </c>
      <c r="D227" s="55">
        <f t="shared" si="3"/>
        <v>8</v>
      </c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32"/>
    </row>
    <row r="228" spans="1:16" ht="12.75">
      <c r="A228" s="28"/>
      <c r="B228" s="59">
        <f t="shared" si="4"/>
        <v>0.5201680138553849</v>
      </c>
      <c r="C228" s="55">
        <f t="shared" si="2"/>
        <v>1</v>
      </c>
      <c r="D228" s="55">
        <f t="shared" si="3"/>
        <v>1</v>
      </c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32"/>
    </row>
    <row r="229" spans="1:16" ht="12.75">
      <c r="A229" s="28"/>
      <c r="B229" s="59">
        <f t="shared" si="4"/>
        <v>0.9801526975296657</v>
      </c>
      <c r="C229" s="55">
        <f t="shared" si="2"/>
        <v>1</v>
      </c>
      <c r="D229" s="55">
        <f t="shared" si="3"/>
        <v>1</v>
      </c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32"/>
    </row>
    <row r="230" spans="1:16" ht="12.75">
      <c r="A230" s="28"/>
      <c r="B230" s="59">
        <f t="shared" si="4"/>
        <v>0.07639345096492745</v>
      </c>
      <c r="C230" s="55">
        <f t="shared" si="2"/>
        <v>-7</v>
      </c>
      <c r="D230" s="55">
        <f t="shared" si="3"/>
        <v>7</v>
      </c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32"/>
    </row>
    <row r="231" spans="1:16" ht="12.75">
      <c r="A231" s="28"/>
      <c r="B231" s="59">
        <f t="shared" si="4"/>
        <v>0.27707926957052115</v>
      </c>
      <c r="C231" s="55">
        <f t="shared" si="2"/>
        <v>-8</v>
      </c>
      <c r="D231" s="55">
        <f t="shared" si="3"/>
        <v>8</v>
      </c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32"/>
    </row>
    <row r="232" spans="1:16" ht="12.75">
      <c r="A232" s="28"/>
      <c r="B232" s="59">
        <f t="shared" si="4"/>
        <v>0.7866030283791811</v>
      </c>
      <c r="C232" s="55">
        <f t="shared" si="2"/>
        <v>8</v>
      </c>
      <c r="D232" s="55">
        <f t="shared" si="3"/>
        <v>8</v>
      </c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32"/>
    </row>
    <row r="233" spans="1:16" ht="12.75">
      <c r="A233" s="28"/>
      <c r="B233" s="59">
        <f t="shared" si="4"/>
        <v>0.659181131094486</v>
      </c>
      <c r="C233" s="55">
        <f t="shared" si="2"/>
        <v>10</v>
      </c>
      <c r="D233" s="55">
        <f t="shared" si="3"/>
        <v>10</v>
      </c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32"/>
    </row>
    <row r="234" spans="1:16" ht="12.75">
      <c r="A234" s="28"/>
      <c r="B234" s="59">
        <f t="shared" si="4"/>
        <v>0.8822451901861662</v>
      </c>
      <c r="C234" s="55">
        <f t="shared" si="2"/>
        <v>3</v>
      </c>
      <c r="D234" s="55">
        <f t="shared" si="3"/>
        <v>3</v>
      </c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32"/>
    </row>
    <row r="235" spans="1:16" ht="12.75">
      <c r="A235" s="28"/>
      <c r="B235" s="59">
        <f t="shared" si="4"/>
        <v>0.40797058945385994</v>
      </c>
      <c r="C235" s="55">
        <f t="shared" si="2"/>
        <v>-9</v>
      </c>
      <c r="D235" s="55">
        <f t="shared" si="3"/>
        <v>9</v>
      </c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32"/>
    </row>
    <row r="236" spans="1:16" ht="12.75">
      <c r="A236" s="28"/>
      <c r="B236" s="59">
        <f t="shared" si="4"/>
        <v>0.9484906174837194</v>
      </c>
      <c r="C236" s="55">
        <f t="shared" si="2"/>
        <v>9</v>
      </c>
      <c r="D236" s="55">
        <f t="shared" si="3"/>
        <v>9</v>
      </c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32"/>
    </row>
    <row r="237" spans="1:16" ht="12.75">
      <c r="A237" s="28"/>
      <c r="B237" s="59">
        <f t="shared" si="4"/>
        <v>0.19185816399616598</v>
      </c>
      <c r="C237" s="55">
        <f t="shared" si="2"/>
        <v>-3</v>
      </c>
      <c r="D237" s="55">
        <f t="shared" si="3"/>
        <v>3</v>
      </c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32"/>
    </row>
    <row r="238" spans="1:16" ht="12.75">
      <c r="A238" s="28"/>
      <c r="B238" s="59">
        <f aca="true" t="shared" si="5" ref="B238:B273">$B$172*B237*(B237-1)</f>
        <v>0.6088758871667395</v>
      </c>
      <c r="C238" s="55">
        <f t="shared" si="2"/>
        <v>10</v>
      </c>
      <c r="D238" s="55">
        <f t="shared" si="3"/>
        <v>10</v>
      </c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32"/>
    </row>
    <row r="239" spans="1:16" ht="12.75">
      <c r="A239" s="28"/>
      <c r="B239" s="59">
        <f t="shared" si="5"/>
        <v>0.9351995037674848</v>
      </c>
      <c r="C239" s="55">
        <f aca="true" t="shared" si="6" ref="C239:C273">IF(B239&lt;0.5,-ROUND(MOD(B239*10^3,$A$169)+1,0),ROUND(MOD(B239*10^3,$A$169)+1,0))</f>
        <v>6</v>
      </c>
      <c r="D239" s="55">
        <f aca="true" t="shared" si="7" ref="D239:D272">ROUND(MOD(B239*10^3,$A$169)+1,0)</f>
        <v>6</v>
      </c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32"/>
    </row>
    <row r="240" spans="1:16" ht="12.75">
      <c r="A240" s="28"/>
      <c r="B240" s="59">
        <f t="shared" si="5"/>
        <v>0.23798166607194077</v>
      </c>
      <c r="C240" s="55">
        <f t="shared" si="6"/>
        <v>-9</v>
      </c>
      <c r="D240" s="55">
        <f t="shared" si="7"/>
        <v>9</v>
      </c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32"/>
    </row>
    <row r="241" spans="1:16" ht="12.75">
      <c r="A241" s="28"/>
      <c r="B241" s="59">
        <f t="shared" si="5"/>
        <v>0.7121472840762101</v>
      </c>
      <c r="C241" s="55">
        <f t="shared" si="6"/>
        <v>3</v>
      </c>
      <c r="D241" s="55">
        <f t="shared" si="7"/>
        <v>3</v>
      </c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32"/>
    </row>
    <row r="242" spans="1:16" ht="12.75">
      <c r="A242" s="28"/>
      <c r="B242" s="59">
        <f t="shared" si="5"/>
        <v>0.8050095917566379</v>
      </c>
      <c r="C242" s="55">
        <f t="shared" si="6"/>
        <v>6</v>
      </c>
      <c r="D242" s="55">
        <f t="shared" si="7"/>
        <v>6</v>
      </c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32"/>
    </row>
    <row r="243" spans="1:16" ht="12.75">
      <c r="A243" s="28"/>
      <c r="B243" s="59">
        <f t="shared" si="5"/>
        <v>0.6164178478734356</v>
      </c>
      <c r="C243" s="55">
        <f t="shared" si="6"/>
        <v>7</v>
      </c>
      <c r="D243" s="55">
        <f t="shared" si="7"/>
        <v>7</v>
      </c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32"/>
    </row>
    <row r="244" spans="1:16" ht="12.75">
      <c r="A244" s="28"/>
      <c r="B244" s="59">
        <f t="shared" si="5"/>
        <v>0.9285269162032247</v>
      </c>
      <c r="C244" s="55">
        <f t="shared" si="6"/>
        <v>10</v>
      </c>
      <c r="D244" s="55">
        <f t="shared" si="7"/>
        <v>10</v>
      </c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32"/>
    </row>
    <row r="245" spans="1:16" ht="12.75">
      <c r="A245" s="28"/>
      <c r="B245" s="59">
        <f t="shared" si="5"/>
        <v>0.26061410656489487</v>
      </c>
      <c r="C245" s="55">
        <f t="shared" si="6"/>
        <v>-2</v>
      </c>
      <c r="D245" s="55">
        <f t="shared" si="7"/>
        <v>2</v>
      </c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32"/>
    </row>
    <row r="246" spans="1:16" ht="12.75">
      <c r="A246" s="28"/>
      <c r="B246" s="59">
        <f t="shared" si="5"/>
        <v>0.7567108853333339</v>
      </c>
      <c r="C246" s="55">
        <f t="shared" si="6"/>
        <v>8</v>
      </c>
      <c r="D246" s="55">
        <f t="shared" si="7"/>
        <v>8</v>
      </c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32"/>
    </row>
    <row r="247" spans="1:16" ht="12.75">
      <c r="A247" s="28"/>
      <c r="B247" s="59">
        <f t="shared" si="5"/>
        <v>0.7229588203468532</v>
      </c>
      <c r="C247" s="55">
        <f t="shared" si="6"/>
        <v>4</v>
      </c>
      <c r="D247" s="55">
        <f t="shared" si="7"/>
        <v>4</v>
      </c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32"/>
    </row>
    <row r="248" spans="1:16" ht="12.75">
      <c r="A248" s="28"/>
      <c r="B248" s="59">
        <f t="shared" si="5"/>
        <v>0.7865363341148022</v>
      </c>
      <c r="C248" s="55">
        <f t="shared" si="6"/>
        <v>8</v>
      </c>
      <c r="D248" s="55">
        <f t="shared" si="7"/>
        <v>8</v>
      </c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32"/>
    </row>
    <row r="249" spans="1:16" ht="12.75">
      <c r="A249" s="28"/>
      <c r="B249" s="59">
        <f t="shared" si="5"/>
        <v>0.6593312410942622</v>
      </c>
      <c r="C249" s="55">
        <f t="shared" si="6"/>
        <v>10</v>
      </c>
      <c r="D249" s="55">
        <f t="shared" si="7"/>
        <v>10</v>
      </c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32"/>
    </row>
    <row r="250" spans="1:16" ht="12.75">
      <c r="A250" s="28"/>
      <c r="B250" s="59">
        <f t="shared" si="5"/>
        <v>0.882057432885819</v>
      </c>
      <c r="C250" s="55">
        <f t="shared" si="6"/>
        <v>3</v>
      </c>
      <c r="D250" s="55">
        <f t="shared" si="7"/>
        <v>3</v>
      </c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32"/>
    </row>
    <row r="251" spans="1:16" ht="12.75">
      <c r="A251" s="28"/>
      <c r="B251" s="59">
        <f t="shared" si="5"/>
        <v>0.40853412729449284</v>
      </c>
      <c r="C251" s="55">
        <f t="shared" si="6"/>
        <v>-10</v>
      </c>
      <c r="D251" s="55">
        <f t="shared" si="7"/>
        <v>10</v>
      </c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32"/>
    </row>
    <row r="252" spans="1:16" ht="12.75">
      <c r="A252" s="28"/>
      <c r="B252" s="59">
        <f t="shared" si="5"/>
        <v>0.9488966949493738</v>
      </c>
      <c r="C252" s="55">
        <f t="shared" si="6"/>
        <v>10</v>
      </c>
      <c r="D252" s="55">
        <f t="shared" si="7"/>
        <v>10</v>
      </c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32"/>
    </row>
    <row r="253" spans="1:16" ht="12.75">
      <c r="A253" s="28"/>
      <c r="B253" s="59">
        <f t="shared" si="5"/>
        <v>0.19042713077387782</v>
      </c>
      <c r="C253" s="55">
        <f t="shared" si="6"/>
        <v>-1</v>
      </c>
      <c r="D253" s="55">
        <f t="shared" si="7"/>
        <v>1</v>
      </c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32"/>
    </row>
    <row r="254" spans="1:16" ht="12.75">
      <c r="A254" s="28"/>
      <c r="B254" s="59">
        <f t="shared" si="5"/>
        <v>0.6054045359357703</v>
      </c>
      <c r="C254" s="55">
        <f t="shared" si="6"/>
        <v>6</v>
      </c>
      <c r="D254" s="55">
        <f t="shared" si="7"/>
        <v>6</v>
      </c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32"/>
    </row>
    <row r="255" spans="1:16" ht="12.75">
      <c r="A255" s="28"/>
      <c r="B255" s="59">
        <f t="shared" si="5"/>
        <v>0.9381205736989556</v>
      </c>
      <c r="C255" s="55">
        <f t="shared" si="6"/>
        <v>9</v>
      </c>
      <c r="D255" s="55">
        <f t="shared" si="7"/>
        <v>9</v>
      </c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32"/>
    </row>
    <row r="256" spans="1:16" ht="12.75">
      <c r="A256" s="28"/>
      <c r="B256" s="59">
        <f t="shared" si="5"/>
        <v>0.22796377511496801</v>
      </c>
      <c r="C256" s="55">
        <f t="shared" si="6"/>
        <v>-9</v>
      </c>
      <c r="D256" s="55">
        <f t="shared" si="7"/>
        <v>9</v>
      </c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32"/>
    </row>
    <row r="257" spans="1:16" ht="12.75">
      <c r="A257" s="28"/>
      <c r="B257" s="59">
        <f t="shared" si="5"/>
        <v>0.6911374400596293</v>
      </c>
      <c r="C257" s="55">
        <f t="shared" si="6"/>
        <v>2</v>
      </c>
      <c r="D257" s="55">
        <f t="shared" si="7"/>
        <v>2</v>
      </c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32"/>
    </row>
    <row r="258" spans="1:16" ht="12.75">
      <c r="A258" s="28"/>
      <c r="B258" s="59">
        <f t="shared" si="5"/>
        <v>0.8382828630622624</v>
      </c>
      <c r="C258" s="55">
        <f t="shared" si="6"/>
        <v>9</v>
      </c>
      <c r="D258" s="55">
        <f t="shared" si="7"/>
        <v>9</v>
      </c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32"/>
    </row>
    <row r="259" spans="1:16" ht="12.75">
      <c r="A259" s="28"/>
      <c r="B259" s="59">
        <f t="shared" si="5"/>
        <v>0.5323625948008314</v>
      </c>
      <c r="C259" s="55">
        <f t="shared" si="6"/>
        <v>3</v>
      </c>
      <c r="D259" s="55">
        <f t="shared" si="7"/>
        <v>3</v>
      </c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32"/>
    </row>
    <row r="260" spans="1:16" ht="12.75">
      <c r="A260" s="28"/>
      <c r="B260" s="59">
        <f t="shared" si="5"/>
        <v>0.9776371054716125</v>
      </c>
      <c r="C260" s="55">
        <f t="shared" si="6"/>
        <v>9</v>
      </c>
      <c r="D260" s="55">
        <f t="shared" si="7"/>
        <v>9</v>
      </c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32"/>
    </row>
    <row r="261" spans="1:16" ht="12.75">
      <c r="A261" s="28"/>
      <c r="B261" s="59">
        <f t="shared" si="5"/>
        <v>0.08585519783699966</v>
      </c>
      <c r="C261" s="55">
        <f t="shared" si="6"/>
        <v>-7</v>
      </c>
      <c r="D261" s="55">
        <f t="shared" si="7"/>
        <v>7</v>
      </c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32"/>
    </row>
    <row r="262" spans="1:16" ht="12.75">
      <c r="A262" s="28"/>
      <c r="B262" s="59">
        <f t="shared" si="5"/>
        <v>0.3082069933180573</v>
      </c>
      <c r="C262" s="55">
        <f t="shared" si="6"/>
        <v>-9</v>
      </c>
      <c r="D262" s="55">
        <f t="shared" si="7"/>
        <v>9</v>
      </c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32"/>
    </row>
    <row r="263" spans="1:16" ht="12.75">
      <c r="A263" s="28"/>
      <c r="B263" s="59">
        <f t="shared" si="5"/>
        <v>0.8372970430426844</v>
      </c>
      <c r="C263" s="55">
        <f t="shared" si="6"/>
        <v>8</v>
      </c>
      <c r="D263" s="55">
        <f t="shared" si="7"/>
        <v>8</v>
      </c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32"/>
    </row>
    <row r="264" spans="1:16" ht="12.75">
      <c r="A264" s="28"/>
      <c r="B264" s="59">
        <f t="shared" si="5"/>
        <v>0.5349779775715559</v>
      </c>
      <c r="C264" s="55">
        <f t="shared" si="6"/>
        <v>6</v>
      </c>
      <c r="D264" s="55">
        <f t="shared" si="7"/>
        <v>6</v>
      </c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32"/>
    </row>
    <row r="265" spans="1:16" ht="12.75">
      <c r="A265" s="28"/>
      <c r="B265" s="59">
        <f t="shared" si="5"/>
        <v>0.9769454768408097</v>
      </c>
      <c r="C265" s="55">
        <f t="shared" si="6"/>
        <v>8</v>
      </c>
      <c r="D265" s="55">
        <f t="shared" si="7"/>
        <v>8</v>
      </c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32"/>
    </row>
    <row r="266" spans="1:16" ht="12.75">
      <c r="A266" s="28"/>
      <c r="B266" s="59">
        <f t="shared" si="5"/>
        <v>0.08844786859953095</v>
      </c>
      <c r="C266" s="55">
        <f t="shared" si="6"/>
        <v>-9</v>
      </c>
      <c r="D266" s="55">
        <f t="shared" si="7"/>
        <v>9</v>
      </c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32"/>
    </row>
    <row r="267" spans="1:16" ht="12.75">
      <c r="A267" s="28"/>
      <c r="B267" s="59">
        <f t="shared" si="5"/>
        <v>0.3166137590097239</v>
      </c>
      <c r="C267" s="55">
        <f t="shared" si="6"/>
        <v>-8</v>
      </c>
      <c r="D267" s="55">
        <f t="shared" si="7"/>
        <v>8</v>
      </c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32"/>
    </row>
    <row r="268" spans="1:16" ht="12.75">
      <c r="A268" s="28"/>
      <c r="B268" s="59">
        <f t="shared" si="5"/>
        <v>0.8496829739388972</v>
      </c>
      <c r="C268" s="55">
        <f t="shared" si="6"/>
        <v>11</v>
      </c>
      <c r="D268" s="55">
        <f t="shared" si="7"/>
        <v>11</v>
      </c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32"/>
    </row>
    <row r="269" spans="1:16" ht="12.75">
      <c r="A269" s="28"/>
      <c r="B269" s="59">
        <f t="shared" si="5"/>
        <v>0.5015635782541749</v>
      </c>
      <c r="C269" s="55">
        <f t="shared" si="6"/>
        <v>3</v>
      </c>
      <c r="D269" s="55">
        <f t="shared" si="7"/>
        <v>3</v>
      </c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32"/>
    </row>
    <row r="270" spans="1:16" ht="12.75">
      <c r="A270" s="28"/>
      <c r="B270" s="59">
        <f t="shared" si="5"/>
        <v>0.9817403993608902</v>
      </c>
      <c r="C270" s="55">
        <f t="shared" si="6"/>
        <v>3</v>
      </c>
      <c r="D270" s="55">
        <f t="shared" si="7"/>
        <v>3</v>
      </c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32"/>
    </row>
    <row r="271" spans="1:16" ht="12.75">
      <c r="A271" s="28"/>
      <c r="B271" s="59">
        <f t="shared" si="5"/>
        <v>0.07039613879791658</v>
      </c>
      <c r="C271" s="55">
        <f t="shared" si="6"/>
        <v>-1</v>
      </c>
      <c r="D271" s="55">
        <f t="shared" si="7"/>
        <v>1</v>
      </c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32"/>
    </row>
    <row r="272" spans="1:16" ht="12.75">
      <c r="A272" s="28"/>
      <c r="B272" s="59">
        <f t="shared" si="5"/>
        <v>0.2569849316229051</v>
      </c>
      <c r="C272" s="55">
        <f t="shared" si="6"/>
        <v>-8</v>
      </c>
      <c r="D272" s="55">
        <f t="shared" si="7"/>
        <v>8</v>
      </c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32"/>
    </row>
    <row r="273" spans="1:16" ht="12.75">
      <c r="A273" s="28"/>
      <c r="B273" s="59">
        <f t="shared" si="5"/>
        <v>0.7498358177791611</v>
      </c>
      <c r="C273" s="55">
        <f t="shared" si="6"/>
        <v>11</v>
      </c>
      <c r="D273" s="55">
        <f>ROUND(MOD(B273*10^3,$A$169)+1,0)</f>
        <v>11</v>
      </c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32"/>
    </row>
    <row r="274" spans="1:16" ht="12.75">
      <c r="A274" s="28"/>
      <c r="B274" s="60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32"/>
    </row>
    <row r="275" spans="1:16" ht="12.7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32"/>
    </row>
    <row r="276" spans="1:16" ht="12.7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32"/>
    </row>
    <row r="277" spans="1:16" ht="12.7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32"/>
    </row>
    <row r="278" spans="1:16" ht="12.7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32"/>
    </row>
    <row r="279" spans="1:15" ht="12.7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</row>
    <row r="280" spans="1:15" ht="12.7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</row>
    <row r="281" spans="1:15" ht="12.7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</row>
    <row r="282" spans="1:15" ht="12.7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</row>
    <row r="283" spans="1:15" ht="12.7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</row>
    <row r="284" spans="1:15" ht="12.7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</row>
    <row r="285" spans="1:15" ht="12.7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</row>
    <row r="286" spans="1:15" ht="12.7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</row>
    <row r="287" spans="1:15" ht="12.7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</row>
    <row r="288" spans="1:15" ht="12.7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</row>
    <row r="289" spans="1:15" ht="12.7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</row>
    <row r="290" spans="1:15" ht="12.7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</row>
    <row r="291" spans="1:15" ht="12.7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</row>
    <row r="292" spans="1:15" ht="12.7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</row>
    <row r="293" spans="1:15" ht="12.7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</row>
    <row r="294" spans="1:15" ht="12.7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</row>
    <row r="295" spans="1:15" ht="12.7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</row>
    <row r="296" spans="1:15" ht="12.75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</row>
    <row r="297" spans="1:15" ht="12.75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</row>
    <row r="298" spans="1:15" ht="12.75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</row>
    <row r="299" spans="1:15" ht="12.75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</row>
    <row r="300" spans="1:15" ht="12.75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</row>
    <row r="301" spans="1:15" ht="12.75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</row>
    <row r="302" spans="1:15" ht="12.75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</row>
    <row r="303" spans="1:15" ht="12.75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</row>
    <row r="304" spans="1:15" ht="12.75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</row>
    <row r="305" spans="1:15" ht="12.75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</row>
    <row r="306" spans="1:15" ht="12.75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</row>
    <row r="307" spans="1:15" ht="12.75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</row>
    <row r="308" spans="1:15" ht="12.75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</row>
    <row r="309" spans="1:15" ht="12.75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</row>
    <row r="310" spans="1:15" ht="12.75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</row>
    <row r="311" spans="1:15" ht="12.75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</row>
    <row r="312" spans="1:15" ht="12.75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</row>
    <row r="313" spans="1:15" ht="12.75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</row>
    <row r="314" spans="1:15" ht="12.75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</row>
    <row r="315" spans="1:15" ht="12.75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</row>
    <row r="316" spans="1:15" ht="12.75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</row>
    <row r="317" spans="1:15" ht="12.75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</row>
    <row r="318" spans="1:15" ht="12.75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</row>
    <row r="319" spans="1:15" ht="12.75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</row>
    <row r="320" spans="1:15" ht="12.75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</row>
    <row r="321" spans="1:15" ht="12.75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</row>
    <row r="322" spans="1:15" ht="12.75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</row>
    <row r="323" spans="1:15" ht="12.75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</row>
    <row r="324" spans="1:15" ht="12.75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</row>
    <row r="325" spans="1:15" ht="12.75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</row>
    <row r="326" spans="1:15" ht="12.75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</row>
    <row r="327" spans="1:15" ht="12.75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</row>
    <row r="328" spans="1:15" ht="12.75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</row>
    <row r="329" spans="1:15" ht="12.75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</row>
    <row r="330" spans="1:15" ht="12.75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</row>
    <row r="331" spans="1:15" ht="12.75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</row>
    <row r="332" spans="1:15" ht="12.75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</row>
    <row r="333" spans="1:15" ht="12.75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</row>
    <row r="334" spans="1:15" ht="12.75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</row>
    <row r="335" spans="1:15" ht="12.75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</row>
    <row r="336" spans="1:15" ht="12.75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</row>
  </sheetData>
  <sheetProtection password="8089" sheet="1" objects="1" scenarios="1" selectLockedCells="1"/>
  <mergeCells count="1">
    <mergeCell ref="T3:Z3"/>
  </mergeCells>
  <conditionalFormatting sqref="F27 F30 Q25 J41 G45 W46 Q48 G69 F73 Q65 T66 U69 X65 C87">
    <cfRule type="cellIs" priority="1" dxfId="9" operator="equal" stopIfTrue="1">
      <formula>D25</formula>
    </cfRule>
    <cfRule type="cellIs" priority="2" dxfId="8" operator="notEqual" stopIfTrue="1">
      <formula>D25</formula>
    </cfRule>
  </conditionalFormatting>
  <conditionalFormatting sqref="C41">
    <cfRule type="cellIs" priority="3" dxfId="9" operator="equal" stopIfTrue="1">
      <formula>C40</formula>
    </cfRule>
    <cfRule type="cellIs" priority="4" dxfId="8" operator="notEqual" stopIfTrue="1">
      <formula>C40</formula>
    </cfRule>
  </conditionalFormatting>
  <conditionalFormatting sqref="J51">
    <cfRule type="cellIs" priority="5" dxfId="9" operator="equal" stopIfTrue="1">
      <formula>J52</formula>
    </cfRule>
    <cfRule type="cellIs" priority="6" dxfId="8" operator="notEqual" stopIfTrue="1">
      <formula>J52</formula>
    </cfRule>
  </conditionalFormatting>
  <conditionalFormatting sqref="H69 G73 D87 J52 C40 G27 G30 R25 K41 H45 X46 R48 R64:R65 U65:U66 V68:V69 Y64:Y65">
    <cfRule type="expression" priority="7" dxfId="24" stopIfTrue="1">
      <formula>$H$1=852456</formula>
    </cfRule>
    <cfRule type="expression" priority="8" dxfId="2" stopIfTrue="1">
      <formula>$H$1&lt;&gt;852456</formula>
    </cfRule>
  </conditionalFormatting>
  <conditionalFormatting sqref="AG12:AJ113 S17">
    <cfRule type="expression" priority="7" dxfId="1" stopIfTrue="1">
      <formula>$H$1=852456</formula>
    </cfRule>
    <cfRule type="expression" priority="8" dxfId="0" stopIfTrue="1">
      <formula>$H$1&lt;&gt;852456</formula>
    </cfRule>
  </conditionalFormatting>
  <conditionalFormatting sqref="AF12:AF113">
    <cfRule type="expression" priority="5" dxfId="1" stopIfTrue="1">
      <formula>$I$1=852456</formula>
    </cfRule>
    <cfRule type="expression" priority="6" dxfId="0" stopIfTrue="1">
      <formula>$I$1&lt;&gt;852456</formula>
    </cfRule>
  </conditionalFormatting>
  <conditionalFormatting sqref="V15:V16 M16:R17 T15:T17">
    <cfRule type="expression" priority="13" dxfId="1" stopIfTrue="1">
      <formula>$H$1=852456</formula>
    </cfRule>
    <cfRule type="expression" priority="14" dxfId="2" stopIfTrue="1">
      <formula>$H$1&lt;&gt;852456</formula>
    </cfRule>
  </conditionalFormatting>
  <conditionalFormatting sqref="C109">
    <cfRule type="expression" priority="15" dxfId="3" stopIfTrue="1">
      <formula>OR($H$1=852456,$B$160=1111)</formula>
    </cfRule>
    <cfRule type="expression" priority="16" dxfId="2" stopIfTrue="1">
      <formula>$H$1&lt;&gt;852456</formula>
    </cfRule>
  </conditionalFormatting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18"/>
  <sheetViews>
    <sheetView zoomScalePageLayoutView="0" workbookViewId="0" topLeftCell="A1">
      <selection activeCell="H1" sqref="H1"/>
    </sheetView>
  </sheetViews>
  <sheetFormatPr defaultColWidth="11.421875" defaultRowHeight="12.75"/>
  <cols>
    <col min="2" max="2" width="14.00390625" style="0" customWidth="1"/>
    <col min="3" max="3" width="25.140625" style="0" customWidth="1"/>
    <col min="4" max="4" width="12.28125" style="0" customWidth="1"/>
    <col min="5" max="5" width="13.28125" style="0" customWidth="1"/>
  </cols>
  <sheetData>
    <row r="1" spans="1:5" ht="12.75">
      <c r="A1" s="16"/>
      <c r="B1" s="2"/>
      <c r="C1" s="2"/>
      <c r="D1" s="2"/>
      <c r="E1" s="2"/>
    </row>
    <row r="2" spans="1:5" ht="25.5">
      <c r="A2" s="62">
        <f>IF(OR(H1=852456,'Aufgabe 1'!B162=1111),"-  Strahlensätze - ","")</f>
      </c>
      <c r="B2" s="62"/>
      <c r="C2" s="62"/>
      <c r="D2" s="62"/>
      <c r="E2" s="62"/>
    </row>
    <row r="3" spans="1:5" ht="21" customHeight="1">
      <c r="A3" s="65">
        <f>IF(OR(H1=852456,'Aufgabe 1'!B162=1111),'Aufgabe 1'!A7,"")</f>
      </c>
      <c r="B3" s="65"/>
      <c r="C3" s="65"/>
      <c r="D3" s="65"/>
      <c r="E3" s="65"/>
    </row>
    <row r="4" spans="1:5" ht="14.25" customHeight="1">
      <c r="A4" s="17"/>
      <c r="B4" s="17"/>
      <c r="C4" s="17"/>
      <c r="D4" s="17"/>
      <c r="E4" s="17"/>
    </row>
    <row r="5" spans="1:5" ht="15">
      <c r="A5" s="4">
        <f>IF(OR(H1=852456,'Aufgabe 1'!B162=1111),"Wurde am ","")</f>
      </c>
      <c r="B5" s="18">
        <f ca="1">IF(OR(H1=852456,'Aufgabe 1'!B162=1111),TODAY(),"")</f>
      </c>
      <c r="C5" s="19">
        <f>IF(OR(H1=852456,'Aufgabe 1'!B162=1111),"von dem /der Schüler / in ","")</f>
      </c>
      <c r="D5" s="21">
        <f>IF(OR(H1=852456,'Aufgabe 1'!B162=1111),'Aufgabe 1'!B2,"")</f>
      </c>
      <c r="E5" s="21">
        <f>IF(OR(H1=852456,'Aufgabe 1'!B162=1111),'Aufgabe 1'!B3,"")</f>
      </c>
    </row>
    <row r="6" spans="1:5" ht="15">
      <c r="A6" s="63">
        <f>IF(OR(H1=852456,'Aufgabe 1'!B162=1111),"durch redliche Arbeit erworben. ","")</f>
      </c>
      <c r="B6" s="63"/>
      <c r="C6" s="63"/>
      <c r="D6" s="63"/>
      <c r="E6" s="63"/>
    </row>
    <row r="7" spans="1:5" ht="12.75">
      <c r="A7" s="2"/>
      <c r="B7" s="2"/>
      <c r="C7" s="2"/>
      <c r="D7" s="2"/>
      <c r="E7" s="2"/>
    </row>
    <row r="8" spans="1:5" ht="12.75">
      <c r="A8" s="64">
        <f>IF(OR(H1=852456,'Aufgabe 1'!B162=1111),"Der Gutschein ist nur gültig, wenn du folgende Erklärung unterschreibst. ","")</f>
      </c>
      <c r="B8" s="64"/>
      <c r="C8" s="64"/>
      <c r="D8" s="64"/>
      <c r="E8" s="64"/>
    </row>
    <row r="9" spans="1:5" ht="12.75">
      <c r="A9" s="2"/>
      <c r="B9" s="2"/>
      <c r="C9" s="2"/>
      <c r="D9" s="2"/>
      <c r="E9" s="2"/>
    </row>
    <row r="10" spans="1:5" ht="15">
      <c r="A10" s="4">
        <f>IF(OR(H1=852456,'Aufgabe 1'!B162=1111),"Erklärung:      Ich bestätige durch meine Unterschrift, dass ich die Aufgaben ","")</f>
      </c>
      <c r="B10" s="2"/>
      <c r="C10" s="2"/>
      <c r="D10" s="2"/>
      <c r="E10" s="2"/>
    </row>
    <row r="11" spans="1:5" ht="15">
      <c r="A11" s="4">
        <f>IF(OR(H1=852456,'Aufgabe 1'!B162=1111),"                        selbständig gelöst habe.","")</f>
      </c>
      <c r="B11" s="2"/>
      <c r="C11" s="2"/>
      <c r="D11" s="2"/>
      <c r="E11" s="2"/>
    </row>
    <row r="12" spans="1:5" ht="12.75">
      <c r="A12" s="2"/>
      <c r="B12" s="2"/>
      <c r="C12" s="2"/>
      <c r="D12" s="2"/>
      <c r="E12" s="2"/>
    </row>
    <row r="13" spans="1:5" ht="12.75">
      <c r="A13" s="2"/>
      <c r="B13" s="2"/>
      <c r="C13" s="2"/>
      <c r="D13" s="2"/>
      <c r="E13" s="2"/>
    </row>
    <row r="14" spans="1:5" ht="18">
      <c r="A14" s="20">
        <f>IF(OR(H1=852456,'Aufgabe 1'!B162=1111),"Unterschrift:________________________________ ","")</f>
      </c>
      <c r="B14" s="2"/>
      <c r="C14" s="2"/>
      <c r="D14" s="2"/>
      <c r="E14" s="2"/>
    </row>
    <row r="15" spans="1:5" ht="12.75">
      <c r="A15" s="2"/>
      <c r="B15" s="2"/>
      <c r="C15" s="2"/>
      <c r="D15" s="2"/>
      <c r="E15" s="2"/>
    </row>
    <row r="16" spans="1:5" ht="12.75">
      <c r="A16" s="2"/>
      <c r="B16" s="2"/>
      <c r="C16" s="2"/>
      <c r="D16" s="2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</sheetData>
  <sheetProtection password="8089" sheet="1" objects="1" selectLockedCells="1"/>
  <mergeCells count="4">
    <mergeCell ref="A2:E2"/>
    <mergeCell ref="A6:E6"/>
    <mergeCell ref="A8:E8"/>
    <mergeCell ref="A3:E3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 Mode</dc:creator>
  <cp:keywords/>
  <dc:description/>
  <cp:lastModifiedBy>Windows XP Mode</cp:lastModifiedBy>
  <cp:lastPrinted>2012-09-01T15:29:49Z</cp:lastPrinted>
  <dcterms:created xsi:type="dcterms:W3CDTF">2012-01-25T18:30:56Z</dcterms:created>
  <dcterms:modified xsi:type="dcterms:W3CDTF">2012-09-22T14:33:08Z</dcterms:modified>
  <cp:category/>
  <cp:version/>
  <cp:contentType/>
  <cp:contentStatus/>
</cp:coreProperties>
</file>